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075" tabRatio="814"/>
  </bookViews>
  <sheets>
    <sheet name="Rekapitulácia stavby" sheetId="1" r:id="rId1"/>
    <sheet name="SO 06 - DETSKÉ IHRISKÁ" sheetId="6" r:id="rId2"/>
  </sheets>
  <definedNames>
    <definedName name="_xlnm.Print_Area" localSheetId="0">'Rekapitulácia stavby'!$C$4:$AP$70,'Rekapitulácia stavby'!$C$76:$AP$99</definedName>
    <definedName name="_xlnm.Print_Area" localSheetId="1">'SO 06 - DETSKÉ IHRISKÁ'!$C$4:$R$70,'SO 06 - DETSKÉ IHRISKÁ'!$C$76:$R$98,'SO 06 - DETSKÉ IHRISKÁ'!$C$104:$R$141</definedName>
  </definedNames>
  <calcPr calcId="114210"/>
  <fileRecoveryPr autoRecover="0"/>
</workbook>
</file>

<file path=xl/calcChain.xml><?xml version="1.0" encoding="utf-8"?>
<calcChain xmlns="http://schemas.openxmlformats.org/spreadsheetml/2006/main">
  <c r="O119" i="6"/>
  <c r="BG119"/>
  <c r="O120"/>
  <c r="BG120"/>
  <c r="O121"/>
  <c r="BG121"/>
  <c r="O122"/>
  <c r="BG122"/>
  <c r="O123"/>
  <c r="BG123"/>
  <c r="O124"/>
  <c r="BG124"/>
  <c r="O125"/>
  <c r="BG125"/>
  <c r="O126"/>
  <c r="BG126"/>
  <c r="O127"/>
  <c r="BG127"/>
  <c r="O129"/>
  <c r="BG129"/>
  <c r="O130"/>
  <c r="BG130"/>
  <c r="O131"/>
  <c r="BG131"/>
  <c r="O132"/>
  <c r="BG132"/>
  <c r="O133"/>
  <c r="BG133"/>
  <c r="O134"/>
  <c r="BG134"/>
  <c r="O137"/>
  <c r="BG137"/>
  <c r="O138"/>
  <c r="BG138"/>
  <c r="O139"/>
  <c r="BG139"/>
  <c r="O140"/>
  <c r="BG140"/>
  <c r="O141"/>
  <c r="BG141"/>
  <c r="H34"/>
  <c r="N34"/>
  <c r="O118"/>
  <c r="O128"/>
  <c r="O117"/>
  <c r="O136"/>
  <c r="O135"/>
  <c r="O116"/>
  <c r="O89"/>
  <c r="N28"/>
  <c r="N31"/>
  <c r="AG93" i="1"/>
  <c r="AN93"/>
  <c r="AD122" i="6"/>
  <c r="AD126"/>
  <c r="AD130"/>
  <c r="AD134"/>
  <c r="AD138"/>
  <c r="AD119"/>
  <c r="L120"/>
  <c r="L121"/>
  <c r="AD121"/>
  <c r="L122"/>
  <c r="L123"/>
  <c r="L124"/>
  <c r="L125"/>
  <c r="AD125"/>
  <c r="L126"/>
  <c r="L127"/>
  <c r="L128"/>
  <c r="AD128"/>
  <c r="L129"/>
  <c r="AD129"/>
  <c r="L130"/>
  <c r="L131"/>
  <c r="L132"/>
  <c r="L133"/>
  <c r="AD133"/>
  <c r="L134"/>
  <c r="L135"/>
  <c r="AD135"/>
  <c r="L136"/>
  <c r="AD136"/>
  <c r="L137"/>
  <c r="AD137"/>
  <c r="L138"/>
  <c r="L139"/>
  <c r="L140"/>
  <c r="AD140"/>
  <c r="L141"/>
  <c r="AD141"/>
  <c r="L119"/>
  <c r="AY95" i="1"/>
  <c r="AX95"/>
  <c r="AS95"/>
  <c r="AY94"/>
  <c r="AX94"/>
  <c r="AS94"/>
  <c r="BL137" i="6"/>
  <c r="BL138"/>
  <c r="BL139"/>
  <c r="BL140"/>
  <c r="BL141"/>
  <c r="AY93" i="1"/>
  <c r="AX93"/>
  <c r="BJ141" i="6"/>
  <c r="BI141"/>
  <c r="BH141"/>
  <c r="BF141"/>
  <c r="AB141"/>
  <c r="Z141"/>
  <c r="X141"/>
  <c r="BJ140"/>
  <c r="BI140"/>
  <c r="BH140"/>
  <c r="BF140"/>
  <c r="AB140"/>
  <c r="Z140"/>
  <c r="X140"/>
  <c r="BJ139"/>
  <c r="BI139"/>
  <c r="BH139"/>
  <c r="BF139"/>
  <c r="AB139"/>
  <c r="Z139"/>
  <c r="X139"/>
  <c r="BJ138"/>
  <c r="BI138"/>
  <c r="BH138"/>
  <c r="BF138"/>
  <c r="AB138"/>
  <c r="Z138"/>
  <c r="X138"/>
  <c r="BJ137"/>
  <c r="BI137"/>
  <c r="BH137"/>
  <c r="BF137"/>
  <c r="AB137"/>
  <c r="Z137"/>
  <c r="Z136"/>
  <c r="Z135"/>
  <c r="X137"/>
  <c r="X136"/>
  <c r="X135"/>
  <c r="BJ134"/>
  <c r="BI134"/>
  <c r="BH134"/>
  <c r="BF134"/>
  <c r="AB134"/>
  <c r="Z134"/>
  <c r="X134"/>
  <c r="BL134"/>
  <c r="BJ133"/>
  <c r="BI133"/>
  <c r="BH133"/>
  <c r="BF133"/>
  <c r="AB133"/>
  <c r="Z133"/>
  <c r="X133"/>
  <c r="BL133"/>
  <c r="BJ132"/>
  <c r="BI132"/>
  <c r="BH132"/>
  <c r="BF132"/>
  <c r="AB132"/>
  <c r="Z132"/>
  <c r="X132"/>
  <c r="BL132"/>
  <c r="BJ131"/>
  <c r="BI131"/>
  <c r="BH131"/>
  <c r="BF131"/>
  <c r="AB131"/>
  <c r="Z131"/>
  <c r="X131"/>
  <c r="BL131"/>
  <c r="BJ130"/>
  <c r="BI130"/>
  <c r="BH130"/>
  <c r="BF130"/>
  <c r="AB130"/>
  <c r="Z130"/>
  <c r="X130"/>
  <c r="BL130"/>
  <c r="BJ129"/>
  <c r="BI129"/>
  <c r="BH129"/>
  <c r="BF129"/>
  <c r="AB129"/>
  <c r="AB128"/>
  <c r="Z129"/>
  <c r="Z128"/>
  <c r="X129"/>
  <c r="BL129"/>
  <c r="BL128"/>
  <c r="BL119"/>
  <c r="BL120"/>
  <c r="BL121"/>
  <c r="BL122"/>
  <c r="BL123"/>
  <c r="BL124"/>
  <c r="BL125"/>
  <c r="BL126"/>
  <c r="BL127"/>
  <c r="BL118"/>
  <c r="BL117"/>
  <c r="BJ127"/>
  <c r="BI127"/>
  <c r="BH127"/>
  <c r="BF127"/>
  <c r="AB127"/>
  <c r="Z127"/>
  <c r="X127"/>
  <c r="BJ126"/>
  <c r="BI126"/>
  <c r="BH126"/>
  <c r="BF126"/>
  <c r="AB126"/>
  <c r="Z126"/>
  <c r="X126"/>
  <c r="BJ125"/>
  <c r="BI125"/>
  <c r="BH125"/>
  <c r="BF125"/>
  <c r="AB125"/>
  <c r="Z125"/>
  <c r="X125"/>
  <c r="BJ124"/>
  <c r="BI124"/>
  <c r="BH124"/>
  <c r="BF124"/>
  <c r="AB124"/>
  <c r="Z124"/>
  <c r="X124"/>
  <c r="BJ123"/>
  <c r="BI123"/>
  <c r="BH123"/>
  <c r="BF123"/>
  <c r="AB123"/>
  <c r="Z123"/>
  <c r="X123"/>
  <c r="BJ122"/>
  <c r="BI122"/>
  <c r="BH122"/>
  <c r="BF122"/>
  <c r="AB122"/>
  <c r="Z122"/>
  <c r="X122"/>
  <c r="BJ121"/>
  <c r="BI121"/>
  <c r="BH121"/>
  <c r="BF121"/>
  <c r="AB121"/>
  <c r="Z121"/>
  <c r="X121"/>
  <c r="BJ120"/>
  <c r="BI120"/>
  <c r="BH120"/>
  <c r="BF120"/>
  <c r="AB120"/>
  <c r="Z120"/>
  <c r="X120"/>
  <c r="BJ119"/>
  <c r="BI119"/>
  <c r="BH119"/>
  <c r="BF119"/>
  <c r="AB119"/>
  <c r="AB118"/>
  <c r="Z119"/>
  <c r="X119"/>
  <c r="X118"/>
  <c r="X117"/>
  <c r="X116"/>
  <c r="AU93" i="1"/>
  <c r="N113" i="6"/>
  <c r="N112"/>
  <c r="F112"/>
  <c r="F110"/>
  <c r="F108"/>
  <c r="F6"/>
  <c r="F106"/>
  <c r="N29"/>
  <c r="AS93" i="1"/>
  <c r="N85" i="6"/>
  <c r="N84"/>
  <c r="F84"/>
  <c r="F82"/>
  <c r="F80"/>
  <c r="P16"/>
  <c r="E16"/>
  <c r="F113"/>
  <c r="P15"/>
  <c r="P10"/>
  <c r="AY92" i="1"/>
  <c r="AX92"/>
  <c r="AU92"/>
  <c r="AS92"/>
  <c r="AY91"/>
  <c r="AX91"/>
  <c r="AS91"/>
  <c r="AY90"/>
  <c r="AX90"/>
  <c r="AS90"/>
  <c r="AY89"/>
  <c r="AX89"/>
  <c r="AS89"/>
  <c r="AS88"/>
  <c r="AS87"/>
  <c r="AK27"/>
  <c r="AM83"/>
  <c r="L83"/>
  <c r="AM82"/>
  <c r="L82"/>
  <c r="AM80"/>
  <c r="L80"/>
  <c r="L78"/>
  <c r="L77"/>
  <c r="N82" i="6"/>
  <c r="N110"/>
  <c r="F85"/>
  <c r="Z118"/>
  <c r="Z117"/>
  <c r="Z116"/>
  <c r="AB136"/>
  <c r="AB135"/>
  <c r="AB117"/>
  <c r="AB116"/>
  <c r="AU94" i="1"/>
  <c r="X128" i="6"/>
  <c r="H33"/>
  <c r="AZ93" i="1"/>
  <c r="BD94"/>
  <c r="AZ94"/>
  <c r="BC94"/>
  <c r="BB94"/>
  <c r="H37" i="6"/>
  <c r="BD93" i="1"/>
  <c r="H35" i="6"/>
  <c r="BB93" i="1"/>
  <c r="H36" i="6"/>
  <c r="BC93" i="1"/>
  <c r="BD92"/>
  <c r="BC92"/>
  <c r="AZ92"/>
  <c r="AZ90"/>
  <c r="BA94"/>
  <c r="AW94"/>
  <c r="AV94"/>
  <c r="AT94"/>
  <c r="BL136" i="6"/>
  <c r="N33"/>
  <c r="AV93" i="1"/>
  <c r="AW92"/>
  <c r="AV92"/>
  <c r="BC90"/>
  <c r="BD90"/>
  <c r="AV90"/>
  <c r="BB90"/>
  <c r="BA92"/>
  <c r="BB92"/>
  <c r="AV95"/>
  <c r="BC95"/>
  <c r="BB95"/>
  <c r="BD95"/>
  <c r="AZ95"/>
  <c r="AU95"/>
  <c r="BC91"/>
  <c r="BD91"/>
  <c r="AZ91"/>
  <c r="AV91"/>
  <c r="AU91"/>
  <c r="BB91"/>
  <c r="BA90"/>
  <c r="AU90"/>
  <c r="BL135" i="6"/>
  <c r="AW90" i="1"/>
  <c r="AT90"/>
  <c r="BL116" i="6"/>
  <c r="AU89" i="1"/>
  <c r="AU88"/>
  <c r="AU87"/>
  <c r="BC89"/>
  <c r="BC88"/>
  <c r="AY88"/>
  <c r="AV89"/>
  <c r="BB89"/>
  <c r="BB88"/>
  <c r="BB87"/>
  <c r="AZ89"/>
  <c r="AZ88"/>
  <c r="AZ87"/>
  <c r="W31"/>
  <c r="BD89"/>
  <c r="BD88"/>
  <c r="BD87"/>
  <c r="W35"/>
  <c r="BC87"/>
  <c r="AT92"/>
  <c r="F78" i="6"/>
  <c r="AD132"/>
  <c r="AD124"/>
  <c r="AD120"/>
  <c r="AD139"/>
  <c r="AD131"/>
  <c r="AD127"/>
  <c r="AD123"/>
  <c r="AX88" i="1"/>
  <c r="AV87"/>
  <c r="AK31"/>
  <c r="AV88"/>
  <c r="W33"/>
  <c r="AX87"/>
  <c r="W34"/>
  <c r="AY87"/>
  <c r="AD116" i="6"/>
  <c r="BA89" i="1"/>
  <c r="AW93"/>
  <c r="AT93"/>
  <c r="AW95"/>
  <c r="AT95"/>
  <c r="BA95"/>
  <c r="O92" i="6"/>
  <c r="AW89" i="1"/>
  <c r="AT89"/>
  <c r="BA93"/>
  <c r="O91" i="6"/>
  <c r="O93"/>
  <c r="O94"/>
  <c r="BA91" i="1"/>
  <c r="BA88"/>
  <c r="AW91"/>
  <c r="AT91"/>
  <c r="BA87"/>
  <c r="AW88"/>
  <c r="AT88"/>
  <c r="O90" i="6"/>
  <c r="AN88" i="1"/>
  <c r="AN87"/>
  <c r="M98" i="6"/>
  <c r="AW87" i="1"/>
  <c r="M39" i="6"/>
  <c r="AT87" i="1"/>
  <c r="AG88"/>
  <c r="AG87"/>
  <c r="AG99"/>
  <c r="AK26"/>
  <c r="AK29"/>
  <c r="AN99"/>
  <c r="W32"/>
  <c r="AK32"/>
  <c r="AK37"/>
</calcChain>
</file>

<file path=xl/sharedStrings.xml><?xml version="1.0" encoding="utf-8"?>
<sst xmlns="http://schemas.openxmlformats.org/spreadsheetml/2006/main" count="617" uniqueCount="225">
  <si>
    <t>M.Ú. Bratislava - Nové Mesto, Junácka 1, 83291 BA</t>
  </si>
  <si>
    <t>IČO DPH:</t>
  </si>
  <si>
    <t>Zhotoviteľ:</t>
  </si>
  <si>
    <t xml:space="preserve"> </t>
  </si>
  <si>
    <t>Projektant:</t>
  </si>
  <si>
    <t xml:space="preserve"> Ing. Arch. Rudolf Benček AA1984</t>
  </si>
  <si>
    <t>True</t>
  </si>
  <si>
    <t>Spracovateľ:</t>
  </si>
  <si>
    <t>Mária Žákovičová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</si>
  <si>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</si>
  <si>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</si>
  <si>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</si>
  <si>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</si>
  <si>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</si>
  <si>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</si>
  <si>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</si>
  <si>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</si>
  <si>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</si>
  <si>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</si>
  <si>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</si>
  <si>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</si>
  <si>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</si>
  <si>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</si>
  <si>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</si>
  <si>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</si>
  <si>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</si>
  <si>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</si>
  <si>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</si>
  <si>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</si>
  <si>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</si>
  <si>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</si>
  <si>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</si>
  <si>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</si>
  <si>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</si>
  <si>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</si>
  <si>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</si>
  <si>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</si>
  <si>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</si>
  <si>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</si>
  <si>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</si>
  <si>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</si>
  <si>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</si>
  <si>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</si>
  <si>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</si>
  <si>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</si>
  <si>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</si>
  <si>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</si>
  <si>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</si>
  <si>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</si>
  <si>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</si>
  <si>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</si>
  <si>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</si>
  <si>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{723f5bb7-a42c-4403-a6d0-78c700e360cc}</t>
  </si>
  <si>
    <t>{00000000-0000-0000-0000-000000000000}</t>
  </si>
  <si>
    <t>RP</t>
  </si>
  <si>
    <t>MŠ Teplická</t>
  </si>
  <si>
    <t>1</t>
  </si>
  <si>
    <t>{d77175fa-b56e-435c-b4f8-0b03abcbcff9}</t>
  </si>
  <si>
    <t>/</t>
  </si>
  <si>
    <t>2</t>
  </si>
  <si>
    <t>{49358645-87cb-4e33-a1fb-a20612c67a4a}</t>
  </si>
  <si>
    <t>{c8d6ea49-d552-4e5f-a12c-9c651c12e94a}</t>
  </si>
  <si>
    <t>{44a0c338-83c6-4dbe-af71-bfbab755694b}</t>
  </si>
  <si>
    <t>{73dbb62e-ea1d-4e22-9e02-e823e952758e}</t>
  </si>
  <si>
    <t>SO 06</t>
  </si>
  <si>
    <t>DETSKÉ IHRISKÁ</t>
  </si>
  <si>
    <t>{e1f7f9cb-91c6-4c6d-a6ef-2256d2fdf19d}</t>
  </si>
  <si>
    <t>{9483ccca-5fbd-4089-bc20-ce5f87a8237e}</t>
  </si>
  <si>
    <t>{14806b84-a999-4a1c-8aa1-a45526d3a7c2}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</si>
  <si>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</si>
  <si>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</si>
  <si>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</si>
  <si>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</si>
  <si>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</si>
  <si>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</si>
  <si>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</si>
  <si>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</si>
  <si>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</si>
  <si>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</si>
  <si>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</si>
  <si>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RP - MŠ Teplická</t>
  </si>
  <si>
    <t>Časť: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</si>
  <si>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</si>
  <si>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</si>
  <si>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</si>
  <si>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</si>
  <si>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</si>
  <si>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</si>
  <si>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</si>
  <si>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</si>
  <si>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</si>
  <si>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</si>
  <si>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</si>
  <si>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767 - Konštrukcie doplnkové kovové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</si>
  <si>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</si>
  <si>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</si>
  <si>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</si>
  <si>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</si>
  <si>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</si>
  <si>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</si>
  <si>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</si>
  <si>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</si>
  <si>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</si>
  <si>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</si>
  <si>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</si>
  <si>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</si>
  <si>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</si>
  <si>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</si>
  <si>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</si>
  <si>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</si>
  <si>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</si>
  <si>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m2</t>
  </si>
  <si>
    <t>4</t>
  </si>
  <si>
    <t>ks</t>
  </si>
  <si>
    <t>3</t>
  </si>
  <si>
    <t>5</t>
  </si>
  <si>
    <t>6</t>
  </si>
  <si>
    <t>7</t>
  </si>
  <si>
    <t>8</t>
  </si>
  <si>
    <t>9</t>
  </si>
  <si>
    <t>m</t>
  </si>
  <si>
    <t>10</t>
  </si>
  <si>
    <t>11</t>
  </si>
  <si>
    <t>m3</t>
  </si>
  <si>
    <t>12</t>
  </si>
  <si>
    <t>132201101</t>
  </si>
  <si>
    <t>Výkop ryhy do šírky 600 mm v horn.3 do 100 m3</t>
  </si>
  <si>
    <t>13</t>
  </si>
  <si>
    <t>132201109</t>
  </si>
  <si>
    <t>Príplatok k cene za lepivosť pri hĺbení rýh šírky do 600 mm zapažených i nezapažených s urovnaním dna v hornine 3</t>
  </si>
  <si>
    <t>14</t>
  </si>
  <si>
    <t>15</t>
  </si>
  <si>
    <t>16</t>
  </si>
  <si>
    <t>17</t>
  </si>
  <si>
    <t>18</t>
  </si>
  <si>
    <t>19</t>
  </si>
  <si>
    <t>t</t>
  </si>
  <si>
    <t>32</t>
  </si>
  <si>
    <t>M</t>
  </si>
  <si>
    <t>MŠ Teplická - realizačný projekt - Detské Ihriská</t>
  </si>
  <si>
    <t>kg</t>
  </si>
  <si>
    <t xml:space="preserve">Montáž ostatných atypických kovových stavebných doplnkových konštrukcií </t>
  </si>
  <si>
    <t>Množstvo  navrh</t>
  </si>
  <si>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</si>
  <si>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</si>
  <si>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</si>
  <si>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</si>
  <si>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</si>
  <si>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</si>
  <si>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</si>
  <si>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</si>
  <si>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</si>
  <si>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</si>
  <si>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</si>
  <si>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</si>
  <si>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</si>
  <si>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</si>
  <si>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</si>
  <si>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</si>
  <si>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</si>
  <si>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</si>
  <si>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</si>
  <si>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>Teplická 5, Bratislava-Nové Mesto,P. č.:12142/220</t>
  </si>
  <si>
    <t>Dátum:</t>
  </si>
  <si>
    <t>10.4.2017</t>
  </si>
  <si>
    <t>Objednávateľ:</t>
  </si>
  <si>
    <t>IČO:</t>
  </si>
  <si>
    <t>Uloženie sypaniny na skládky do 100 m3</t>
  </si>
  <si>
    <t>998767201</t>
  </si>
  <si>
    <t>Presun hmôt pre kovové stavebné doplnkové konštrukcie v objektoch výšky do 6 m</t>
  </si>
  <si>
    <t>SO 06 - DETSKÉ IHRISKÁ</t>
  </si>
  <si>
    <t>122101101</t>
  </si>
  <si>
    <t>Odkopávka a prekopávka nezapažená v horninách 1-2 do 100 m3</t>
  </si>
  <si>
    <t>1445102999</t>
  </si>
  <si>
    <t>384329837</t>
  </si>
  <si>
    <t>-1836216265</t>
  </si>
  <si>
    <t>133201101</t>
  </si>
  <si>
    <t>Výkop šachty zapaženej, hornina 3 do 100 m3</t>
  </si>
  <si>
    <t>-1363310535</t>
  </si>
  <si>
    <t>133201109</t>
  </si>
  <si>
    <t>Príplatok k cenám za lepivosť pri hĺbení šachiet zapažených i nezapažených v hornine 3</t>
  </si>
  <si>
    <t>-1571069100</t>
  </si>
  <si>
    <t>162501102</t>
  </si>
  <si>
    <t xml:space="preserve">Vodorovné premiestnenie výkopku po spevnenej ceste z horniny tr.1-4, do 100 m3 na vzdialenosť do 3000 m </t>
  </si>
  <si>
    <t>949856728</t>
  </si>
  <si>
    <t>162501105</t>
  </si>
  <si>
    <t>Vodorovné premiestnenie výkopku po spevnenej ceste z horniny tr.1-4, do 100 m3, príplatok k cene za každých ďalšich a začatých 1000 m</t>
  </si>
  <si>
    <t>-693209909</t>
  </si>
  <si>
    <t>171201201</t>
  </si>
  <si>
    <t>721326142</t>
  </si>
  <si>
    <t>171209002</t>
  </si>
  <si>
    <t>Poplatok za skladovanie - zemina a kamenivo (17 05) ostatné</t>
  </si>
  <si>
    <t>815997188</t>
  </si>
  <si>
    <t>952901412</t>
  </si>
  <si>
    <t>Vyčistenie ostatných objektov plošných</t>
  </si>
  <si>
    <t>1783051446</t>
  </si>
  <si>
    <t>95299000</t>
  </si>
  <si>
    <t>Montáž a dodávka - kolotoč na sedenie KO140K - priemer 1,40- celokovový</t>
  </si>
  <si>
    <t>380970377</t>
  </si>
  <si>
    <t>95299001</t>
  </si>
  <si>
    <t>Montáž a dodávka - kolotoč na státie KO071K - celokovový</t>
  </si>
  <si>
    <t>-754490158</t>
  </si>
  <si>
    <t>95299002</t>
  </si>
  <si>
    <t>Montáž a dodávka - kĺzavka s rebríkom KZ100K - celokovová</t>
  </si>
  <si>
    <t>610463715</t>
  </si>
  <si>
    <t>95299003</t>
  </si>
  <si>
    <t>Montáž a dodávka - psík  PP031K - celokovový</t>
  </si>
  <si>
    <t>-946643556</t>
  </si>
  <si>
    <t>95299004</t>
  </si>
  <si>
    <t>Montáž a dodávka - pieskoviska kompletizovaného vr. okrajov</t>
  </si>
  <si>
    <t>1588557729</t>
  </si>
  <si>
    <t>767995102</t>
  </si>
  <si>
    <t>148920275</t>
  </si>
  <si>
    <t>5534667401</t>
  </si>
  <si>
    <t>Montážny materiál k atyp. konštrukciám</t>
  </si>
  <si>
    <t>1910956815</t>
  </si>
  <si>
    <t>767995110</t>
  </si>
  <si>
    <t>Montáž ostatných atypických kovových stavebných doplnkových konštrukcií z nerezu</t>
  </si>
  <si>
    <t>207911739</t>
  </si>
  <si>
    <t>5534667402</t>
  </si>
  <si>
    <t>Montážny materiál k atyp. konštrukciám NEREZ</t>
  </si>
  <si>
    <t>-242285104</t>
  </si>
  <si>
    <t>-1014580501</t>
  </si>
  <si>
    <t>%</t>
  </si>
  <si>
    <t xml:space="preserve">V cene diela sú zahrnuté všetky náklady spojené s výstavbou a kolaudáciou diela, špecifikované v zmysle zmluvy. 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</si>
</sst>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43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8"/>
      <color indexed="55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sz val="18"/>
      <color indexed="12"/>
      <name val="Wingdings 2"/>
    </font>
    <font>
      <b/>
      <sz val="10"/>
      <color indexed="56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sz val="8"/>
      <name val="Trebuchet MS"/>
    </font>
    <font>
      <i/>
      <sz val="8"/>
      <color indexed="12"/>
      <name val="Trebuchet MS"/>
      <family val="2"/>
      <charset val="238"/>
    </font>
    <font>
      <sz val="10"/>
      <color indexed="56"/>
      <name val="Trebuchet MS"/>
      <family val="2"/>
      <charset val="238"/>
    </font>
    <font>
      <b/>
      <sz val="8"/>
      <name val="Trebuchet MS"/>
      <family val="2"/>
      <charset val="238"/>
    </font>
    <font>
      <sz val="12"/>
      <color indexed="56"/>
      <name val="Trebuchet MS"/>
      <family val="2"/>
      <charset val="238"/>
    </font>
    <font>
      <u/>
      <sz val="11"/>
      <color theme="10"/>
      <name val="Calibri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9" fillId="0" borderId="15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166" fontId="19" fillId="0" borderId="16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/>
    <xf numFmtId="166" fontId="33" fillId="0" borderId="12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3" xfId="0" applyFont="1" applyBorder="1" applyAlignment="1"/>
    <xf numFmtId="166" fontId="8" fillId="0" borderId="0" xfId="0" applyNumberFormat="1" applyFont="1" applyBorder="1" applyAlignment="1"/>
    <xf numFmtId="166" fontId="8" fillId="0" borderId="14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alignment horizontal="center" vertical="center"/>
    </xf>
    <xf numFmtId="0" fontId="38" fillId="0" borderId="0" xfId="0" applyFont="1" applyBorder="1" applyAlignment="1">
      <alignment horizontal="left"/>
    </xf>
    <xf numFmtId="0" fontId="39" fillId="0" borderId="0" xfId="0" applyFont="1" applyAlignment="1">
      <alignment vertical="center"/>
    </xf>
    <xf numFmtId="167" fontId="0" fillId="4" borderId="24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" fontId="22" fillId="3" borderId="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4" fontId="3" fillId="3" borderId="25" xfId="0" applyNumberFormat="1" applyFont="1" applyFill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 locked="0"/>
    </xf>
    <xf numFmtId="0" fontId="2" fillId="3" borderId="22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22" fillId="0" borderId="11" xfId="0" applyNumberFormat="1" applyFont="1" applyBorder="1" applyAlignment="1"/>
    <xf numFmtId="4" fontId="3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7" fillId="0" borderId="16" xfId="0" applyNumberFormat="1" applyFont="1" applyBorder="1" applyAlignment="1"/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/>
    <xf numFmtId="4" fontId="7" fillId="0" borderId="2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6" fillId="0" borderId="11" xfId="0" applyNumberFormat="1" applyFont="1" applyBorder="1" applyAlignment="1"/>
    <xf numFmtId="4" fontId="6" fillId="0" borderId="11" xfId="0" applyNumberFormat="1" applyFont="1" applyBorder="1" applyAlignment="1">
      <alignment vertical="center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35" fillId="0" borderId="24" xfId="0" applyFont="1" applyBorder="1" applyAlignment="1" applyProtection="1">
      <alignment horizontal="left" vertical="center" wrapText="1"/>
      <protection locked="0"/>
    </xf>
  </cellXfs>
  <cellStyles count="3">
    <cellStyle name="Hypertextové prepojenie" xfId="1" builtinId="8"/>
    <cellStyle name="Hypertextové prepojenie 2" xfId="2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9525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0"/>
  <sheetViews>
    <sheetView showGridLines="0" tabSelected="1" workbookViewId="0">
      <pane ySplit="1" topLeftCell="A2" activePane="bottomLeft" state="frozen"/>
      <selection pane="bottomLeft" activeCell="C2" sqref="C2:AP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 customWidth="1"/>
  </cols>
  <sheetData>
    <row r="1" spans="1:73" ht="21.4" customHeight="1">
      <c r="A1" s="11" t="s">
        <v>143</v>
      </c>
      <c r="B1" s="12"/>
      <c r="C1" s="12"/>
      <c r="D1" s="13" t="s">
        <v>144</v>
      </c>
      <c r="E1" s="12"/>
      <c r="F1" s="12"/>
      <c r="G1" s="12"/>
      <c r="H1" s="12"/>
      <c r="I1" s="12"/>
      <c r="J1" s="12"/>
      <c r="K1" s="14" t="s">
        <v>145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146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147</v>
      </c>
      <c r="BB1" s="16" t="s">
        <v>148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149</v>
      </c>
      <c r="BU1" s="17" t="s">
        <v>149</v>
      </c>
    </row>
    <row r="2" spans="1:73" ht="36.950000000000003" customHeight="1">
      <c r="C2" s="160" t="s">
        <v>150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R2" s="188" t="s">
        <v>151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8" t="s">
        <v>152</v>
      </c>
      <c r="BT2" s="18" t="s">
        <v>153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152</v>
      </c>
      <c r="BT3" s="18" t="s">
        <v>153</v>
      </c>
    </row>
    <row r="4" spans="1:73" ht="36.950000000000003" customHeight="1">
      <c r="B4" s="22"/>
      <c r="C4" s="162" t="s">
        <v>154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23"/>
      <c r="AS4" s="24" t="s">
        <v>155</v>
      </c>
      <c r="BS4" s="18" t="s">
        <v>156</v>
      </c>
    </row>
    <row r="5" spans="1:73" ht="14.45" customHeight="1">
      <c r="B5" s="22"/>
      <c r="C5" s="25"/>
      <c r="D5" s="26"/>
      <c r="E5" s="25"/>
      <c r="F5" s="25"/>
      <c r="G5" s="25"/>
      <c r="H5" s="25"/>
      <c r="I5" s="25"/>
      <c r="J5" s="25"/>
      <c r="K5" s="164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25"/>
      <c r="AQ5" s="23"/>
      <c r="BS5" s="18" t="s">
        <v>152</v>
      </c>
    </row>
    <row r="6" spans="1:73" ht="36.950000000000003" customHeight="1">
      <c r="B6" s="22"/>
      <c r="C6" s="25"/>
      <c r="D6" s="28" t="s">
        <v>158</v>
      </c>
      <c r="E6" s="25"/>
      <c r="F6" s="25"/>
      <c r="G6" s="25"/>
      <c r="H6" s="25"/>
      <c r="I6" s="25"/>
      <c r="J6" s="25"/>
      <c r="K6" s="166" t="s">
        <v>139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25"/>
      <c r="AQ6" s="23"/>
      <c r="BS6" s="18" t="s">
        <v>152</v>
      </c>
    </row>
    <row r="7" spans="1:73" ht="14.45" customHeight="1">
      <c r="B7" s="22"/>
      <c r="C7" s="25"/>
      <c r="D7" s="29" t="s">
        <v>159</v>
      </c>
      <c r="E7" s="25"/>
      <c r="F7" s="25"/>
      <c r="G7" s="25"/>
      <c r="H7" s="25"/>
      <c r="I7" s="25"/>
      <c r="J7" s="25"/>
      <c r="K7" s="27" t="s">
        <v>148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160</v>
      </c>
      <c r="AL7" s="25"/>
      <c r="AM7" s="25"/>
      <c r="AN7" s="27" t="s">
        <v>148</v>
      </c>
      <c r="AO7" s="25"/>
      <c r="AP7" s="25"/>
      <c r="AQ7" s="23"/>
      <c r="BS7" s="18" t="s">
        <v>152</v>
      </c>
    </row>
    <row r="8" spans="1:73" ht="14.45" customHeight="1">
      <c r="B8" s="22"/>
      <c r="C8" s="25"/>
      <c r="D8" s="29" t="s">
        <v>161</v>
      </c>
      <c r="E8" s="25"/>
      <c r="F8" s="25"/>
      <c r="G8" s="25"/>
      <c r="H8" s="25"/>
      <c r="I8" s="25"/>
      <c r="J8" s="25"/>
      <c r="K8" s="27" t="s">
        <v>162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163</v>
      </c>
      <c r="AL8" s="25"/>
      <c r="AM8" s="25"/>
      <c r="AN8" s="27" t="s">
        <v>164</v>
      </c>
      <c r="AO8" s="25"/>
      <c r="AP8" s="25"/>
      <c r="AQ8" s="23"/>
      <c r="BS8" s="18" t="s">
        <v>152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S9" s="18" t="s">
        <v>152</v>
      </c>
    </row>
    <row r="10" spans="1:73" ht="14.45" customHeight="1">
      <c r="B10" s="22"/>
      <c r="C10" s="25"/>
      <c r="D10" s="29" t="s">
        <v>165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166</v>
      </c>
      <c r="AL10" s="25"/>
      <c r="AM10" s="25"/>
      <c r="AN10" s="27" t="s">
        <v>148</v>
      </c>
      <c r="AO10" s="25"/>
      <c r="AP10" s="25"/>
      <c r="AQ10" s="23"/>
      <c r="BS10" s="18" t="s">
        <v>152</v>
      </c>
    </row>
    <row r="11" spans="1:73" ht="18.399999999999999" customHeight="1">
      <c r="B11" s="22"/>
      <c r="C11" s="25"/>
      <c r="D11" s="25"/>
      <c r="E11" s="27" t="s"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1</v>
      </c>
      <c r="AL11" s="25"/>
      <c r="AM11" s="25"/>
      <c r="AN11" s="27" t="s">
        <v>148</v>
      </c>
      <c r="AO11" s="25"/>
      <c r="AP11" s="25"/>
      <c r="AQ11" s="23"/>
      <c r="BS11" s="18" t="s">
        <v>152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S12" s="18" t="s">
        <v>152</v>
      </c>
    </row>
    <row r="13" spans="1:73" ht="14.45" customHeight="1">
      <c r="B13" s="22"/>
      <c r="C13" s="25"/>
      <c r="D13" s="29" t="s">
        <v>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166</v>
      </c>
      <c r="AL13" s="25"/>
      <c r="AM13" s="25"/>
      <c r="AN13" s="27" t="s">
        <v>148</v>
      </c>
      <c r="AO13" s="25"/>
      <c r="AP13" s="25"/>
      <c r="AQ13" s="23"/>
      <c r="BS13" s="18" t="s">
        <v>152</v>
      </c>
    </row>
    <row r="14" spans="1:73" ht="15">
      <c r="B14" s="22"/>
      <c r="C14" s="25"/>
      <c r="D14" s="25"/>
      <c r="E14" s="27" t="s">
        <v>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1</v>
      </c>
      <c r="AL14" s="25"/>
      <c r="AM14" s="25"/>
      <c r="AN14" s="27" t="s">
        <v>148</v>
      </c>
      <c r="AO14" s="25"/>
      <c r="AP14" s="25"/>
      <c r="AQ14" s="23"/>
      <c r="BS14" s="18" t="s">
        <v>152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S15" s="18" t="s">
        <v>149</v>
      </c>
    </row>
    <row r="16" spans="1:73" ht="14.45" customHeight="1">
      <c r="B16" s="22"/>
      <c r="C16" s="25"/>
      <c r="D16" s="29" t="s">
        <v>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166</v>
      </c>
      <c r="AL16" s="25"/>
      <c r="AM16" s="25"/>
      <c r="AN16" s="27" t="s">
        <v>148</v>
      </c>
      <c r="AO16" s="25"/>
      <c r="AP16" s="25"/>
      <c r="AQ16" s="23"/>
      <c r="BS16" s="18" t="s">
        <v>149</v>
      </c>
    </row>
    <row r="17" spans="2:71" ht="18.399999999999999" customHeight="1">
      <c r="B17" s="22"/>
      <c r="C17" s="25"/>
      <c r="D17" s="25"/>
      <c r="E17" s="27" t="s">
        <v>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1</v>
      </c>
      <c r="AL17" s="25"/>
      <c r="AM17" s="25"/>
      <c r="AN17" s="27" t="s">
        <v>148</v>
      </c>
      <c r="AO17" s="25"/>
      <c r="AP17" s="25"/>
      <c r="AQ17" s="23"/>
      <c r="BS17" s="18" t="s">
        <v>6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S18" s="18" t="s">
        <v>152</v>
      </c>
    </row>
    <row r="19" spans="2:71" ht="14.45" customHeight="1">
      <c r="B19" s="22"/>
      <c r="C19" s="25"/>
      <c r="D19" s="29" t="s">
        <v>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166</v>
      </c>
      <c r="AL19" s="25"/>
      <c r="AM19" s="25"/>
      <c r="AN19" s="27" t="s">
        <v>148</v>
      </c>
      <c r="AO19" s="25"/>
      <c r="AP19" s="25"/>
      <c r="AQ19" s="23"/>
      <c r="BS19" s="18" t="s">
        <v>152</v>
      </c>
    </row>
    <row r="20" spans="2:71" ht="18.399999999999999" customHeight="1">
      <c r="B20" s="22"/>
      <c r="C20" s="25"/>
      <c r="D20" s="25"/>
      <c r="E20" s="27" t="s">
        <v>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1</v>
      </c>
      <c r="AL20" s="25"/>
      <c r="AM20" s="25"/>
      <c r="AN20" s="27" t="s">
        <v>148</v>
      </c>
      <c r="AO20" s="25"/>
      <c r="AP20" s="25"/>
      <c r="AQ20" s="23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</row>
    <row r="22" spans="2:71" ht="15">
      <c r="B22" s="22"/>
      <c r="C22" s="25"/>
      <c r="D22" s="29" t="s">
        <v>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</row>
    <row r="23" spans="2:71" ht="22.5" customHeight="1">
      <c r="B23" s="22"/>
      <c r="C23" s="25"/>
      <c r="D23" s="25"/>
      <c r="E23" s="167" t="s">
        <v>224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25"/>
      <c r="AP23" s="25"/>
      <c r="AQ23" s="23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</row>
    <row r="25" spans="2:71" ht="6.95" customHeight="1">
      <c r="B25" s="22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3"/>
    </row>
    <row r="26" spans="2:71" ht="14.45" customHeight="1">
      <c r="B26" s="22"/>
      <c r="C26" s="25"/>
      <c r="D26" s="31" t="s">
        <v>10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5">
        <f>ROUND(AG87,2)</f>
        <v>0</v>
      </c>
      <c r="AL26" s="165"/>
      <c r="AM26" s="165"/>
      <c r="AN26" s="165"/>
      <c r="AO26" s="165"/>
      <c r="AP26" s="25"/>
      <c r="AQ26" s="23"/>
    </row>
    <row r="27" spans="2:71" ht="14.45" customHeight="1">
      <c r="B27" s="22"/>
      <c r="C27" s="25"/>
      <c r="D27" s="31" t="s">
        <v>11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5">
        <f>ROUND(AG97,2)</f>
        <v>0</v>
      </c>
      <c r="AL27" s="195"/>
      <c r="AM27" s="195"/>
      <c r="AN27" s="195"/>
      <c r="AO27" s="195"/>
      <c r="AP27" s="25"/>
      <c r="AQ27" s="23"/>
    </row>
    <row r="28" spans="2:71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" customHeight="1">
      <c r="B29" s="32"/>
      <c r="C29" s="33"/>
      <c r="D29" s="35" t="s">
        <v>12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96">
        <f>ROUND(AK26+AK27,2)</f>
        <v>0</v>
      </c>
      <c r="AL29" s="197"/>
      <c r="AM29" s="197"/>
      <c r="AN29" s="197"/>
      <c r="AO29" s="197"/>
      <c r="AP29" s="33"/>
      <c r="AQ29" s="34"/>
    </row>
    <row r="30" spans="2:71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5" customHeight="1">
      <c r="B31" s="37"/>
      <c r="C31" s="38"/>
      <c r="D31" s="39" t="s">
        <v>13</v>
      </c>
      <c r="E31" s="38"/>
      <c r="F31" s="39" t="s">
        <v>14</v>
      </c>
      <c r="G31" s="38"/>
      <c r="H31" s="38"/>
      <c r="I31" s="38"/>
      <c r="J31" s="38"/>
      <c r="K31" s="38"/>
      <c r="L31" s="157">
        <v>0.2</v>
      </c>
      <c r="M31" s="158"/>
      <c r="N31" s="158"/>
      <c r="O31" s="158"/>
      <c r="P31" s="38"/>
      <c r="Q31" s="38"/>
      <c r="R31" s="38"/>
      <c r="S31" s="38"/>
      <c r="T31" s="41" t="s">
        <v>15</v>
      </c>
      <c r="U31" s="38"/>
      <c r="V31" s="38"/>
      <c r="W31" s="159" t="e">
        <f>ROUND(AZ87+SUM(CD98),2)</f>
        <v>#REF!</v>
      </c>
      <c r="X31" s="158"/>
      <c r="Y31" s="158"/>
      <c r="Z31" s="158"/>
      <c r="AA31" s="158"/>
      <c r="AB31" s="158"/>
      <c r="AC31" s="158"/>
      <c r="AD31" s="158"/>
      <c r="AE31" s="158"/>
      <c r="AF31" s="38"/>
      <c r="AG31" s="38"/>
      <c r="AH31" s="38"/>
      <c r="AI31" s="38"/>
      <c r="AJ31" s="38"/>
      <c r="AK31" s="159" t="e">
        <f>ROUND(AV87+SUM(BY98),2)</f>
        <v>#REF!</v>
      </c>
      <c r="AL31" s="158"/>
      <c r="AM31" s="158"/>
      <c r="AN31" s="158"/>
      <c r="AO31" s="158"/>
      <c r="AP31" s="38"/>
      <c r="AQ31" s="42"/>
    </row>
    <row r="32" spans="2:71" s="2" customFormat="1" ht="14.45" customHeight="1">
      <c r="B32" s="37"/>
      <c r="C32" s="38"/>
      <c r="D32" s="38"/>
      <c r="E32" s="38"/>
      <c r="F32" s="39" t="s">
        <v>16</v>
      </c>
      <c r="G32" s="38"/>
      <c r="H32" s="38"/>
      <c r="I32" s="38"/>
      <c r="J32" s="38"/>
      <c r="K32" s="38"/>
      <c r="L32" s="157">
        <v>0.2</v>
      </c>
      <c r="M32" s="158"/>
      <c r="N32" s="158"/>
      <c r="O32" s="158"/>
      <c r="P32" s="38"/>
      <c r="Q32" s="38"/>
      <c r="R32" s="38"/>
      <c r="S32" s="38"/>
      <c r="T32" s="41" t="s">
        <v>15</v>
      </c>
      <c r="U32" s="38"/>
      <c r="V32" s="38"/>
      <c r="W32" s="159">
        <f>AK29</f>
        <v>0</v>
      </c>
      <c r="X32" s="158"/>
      <c r="Y32" s="158"/>
      <c r="Z32" s="158"/>
      <c r="AA32" s="158"/>
      <c r="AB32" s="158"/>
      <c r="AC32" s="158"/>
      <c r="AD32" s="158"/>
      <c r="AE32" s="158"/>
      <c r="AF32" s="38"/>
      <c r="AG32" s="38"/>
      <c r="AH32" s="38"/>
      <c r="AI32" s="38"/>
      <c r="AJ32" s="38"/>
      <c r="AK32" s="159">
        <f>W32*0.2</f>
        <v>0</v>
      </c>
      <c r="AL32" s="158"/>
      <c r="AM32" s="158"/>
      <c r="AN32" s="158"/>
      <c r="AO32" s="158"/>
      <c r="AP32" s="38"/>
      <c r="AQ32" s="42"/>
    </row>
    <row r="33" spans="2:43" s="2" customFormat="1" ht="14.45" hidden="1" customHeight="1">
      <c r="B33" s="37"/>
      <c r="C33" s="38"/>
      <c r="D33" s="38"/>
      <c r="E33" s="38"/>
      <c r="F33" s="39" t="s">
        <v>17</v>
      </c>
      <c r="G33" s="38"/>
      <c r="H33" s="38"/>
      <c r="I33" s="38"/>
      <c r="J33" s="38"/>
      <c r="K33" s="38"/>
      <c r="L33" s="157">
        <v>0.2</v>
      </c>
      <c r="M33" s="158"/>
      <c r="N33" s="158"/>
      <c r="O33" s="158"/>
      <c r="P33" s="38"/>
      <c r="Q33" s="38"/>
      <c r="R33" s="38"/>
      <c r="S33" s="38"/>
      <c r="T33" s="41" t="s">
        <v>15</v>
      </c>
      <c r="U33" s="38"/>
      <c r="V33" s="38"/>
      <c r="W33" s="159" t="e">
        <f>ROUND(BB87+SUM(CF98),2)</f>
        <v>#REF!</v>
      </c>
      <c r="X33" s="158"/>
      <c r="Y33" s="158"/>
      <c r="Z33" s="158"/>
      <c r="AA33" s="158"/>
      <c r="AB33" s="158"/>
      <c r="AC33" s="158"/>
      <c r="AD33" s="158"/>
      <c r="AE33" s="158"/>
      <c r="AF33" s="38"/>
      <c r="AG33" s="38"/>
      <c r="AH33" s="38"/>
      <c r="AI33" s="38"/>
      <c r="AJ33" s="38"/>
      <c r="AK33" s="159">
        <v>0</v>
      </c>
      <c r="AL33" s="158"/>
      <c r="AM33" s="158"/>
      <c r="AN33" s="158"/>
      <c r="AO33" s="158"/>
      <c r="AP33" s="38"/>
      <c r="AQ33" s="42"/>
    </row>
    <row r="34" spans="2:43" s="2" customFormat="1" ht="14.45" hidden="1" customHeight="1">
      <c r="B34" s="37"/>
      <c r="C34" s="38"/>
      <c r="D34" s="38"/>
      <c r="E34" s="38"/>
      <c r="F34" s="39" t="s">
        <v>18</v>
      </c>
      <c r="G34" s="38"/>
      <c r="H34" s="38"/>
      <c r="I34" s="38"/>
      <c r="J34" s="38"/>
      <c r="K34" s="38"/>
      <c r="L34" s="157">
        <v>0.2</v>
      </c>
      <c r="M34" s="158"/>
      <c r="N34" s="158"/>
      <c r="O34" s="158"/>
      <c r="P34" s="38"/>
      <c r="Q34" s="38"/>
      <c r="R34" s="38"/>
      <c r="S34" s="38"/>
      <c r="T34" s="41" t="s">
        <v>15</v>
      </c>
      <c r="U34" s="38"/>
      <c r="V34" s="38"/>
      <c r="W34" s="159" t="e">
        <f>ROUND(BC87+SUM(CG98),2)</f>
        <v>#REF!</v>
      </c>
      <c r="X34" s="158"/>
      <c r="Y34" s="158"/>
      <c r="Z34" s="158"/>
      <c r="AA34" s="158"/>
      <c r="AB34" s="158"/>
      <c r="AC34" s="158"/>
      <c r="AD34" s="158"/>
      <c r="AE34" s="158"/>
      <c r="AF34" s="38"/>
      <c r="AG34" s="38"/>
      <c r="AH34" s="38"/>
      <c r="AI34" s="38"/>
      <c r="AJ34" s="38"/>
      <c r="AK34" s="159">
        <v>0</v>
      </c>
      <c r="AL34" s="158"/>
      <c r="AM34" s="158"/>
      <c r="AN34" s="158"/>
      <c r="AO34" s="158"/>
      <c r="AP34" s="38"/>
      <c r="AQ34" s="42"/>
    </row>
    <row r="35" spans="2:43" s="2" customFormat="1" ht="14.45" hidden="1" customHeight="1">
      <c r="B35" s="37"/>
      <c r="C35" s="38"/>
      <c r="D35" s="38"/>
      <c r="E35" s="38"/>
      <c r="F35" s="39" t="s">
        <v>19</v>
      </c>
      <c r="G35" s="38"/>
      <c r="H35" s="38"/>
      <c r="I35" s="38"/>
      <c r="J35" s="38"/>
      <c r="K35" s="38"/>
      <c r="L35" s="157">
        <v>0</v>
      </c>
      <c r="M35" s="158"/>
      <c r="N35" s="158"/>
      <c r="O35" s="158"/>
      <c r="P35" s="38"/>
      <c r="Q35" s="38"/>
      <c r="R35" s="38"/>
      <c r="S35" s="38"/>
      <c r="T35" s="41" t="s">
        <v>15</v>
      </c>
      <c r="U35" s="38"/>
      <c r="V35" s="38"/>
      <c r="W35" s="159" t="e">
        <f>ROUND(BD87+SUM(CH98),2)</f>
        <v>#REF!</v>
      </c>
      <c r="X35" s="158"/>
      <c r="Y35" s="158"/>
      <c r="Z35" s="158"/>
      <c r="AA35" s="158"/>
      <c r="AB35" s="158"/>
      <c r="AC35" s="158"/>
      <c r="AD35" s="158"/>
      <c r="AE35" s="158"/>
      <c r="AF35" s="38"/>
      <c r="AG35" s="38"/>
      <c r="AH35" s="38"/>
      <c r="AI35" s="38"/>
      <c r="AJ35" s="38"/>
      <c r="AK35" s="159">
        <v>0</v>
      </c>
      <c r="AL35" s="158"/>
      <c r="AM35" s="158"/>
      <c r="AN35" s="158"/>
      <c r="AO35" s="158"/>
      <c r="AP35" s="38"/>
      <c r="AQ35" s="42"/>
    </row>
    <row r="36" spans="2:43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>
      <c r="B37" s="32"/>
      <c r="C37" s="43"/>
      <c r="D37" s="44" t="s">
        <v>20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21</v>
      </c>
      <c r="U37" s="45"/>
      <c r="V37" s="45"/>
      <c r="W37" s="45"/>
      <c r="X37" s="168" t="s">
        <v>22</v>
      </c>
      <c r="Y37" s="169"/>
      <c r="Z37" s="169"/>
      <c r="AA37" s="169"/>
      <c r="AB37" s="169"/>
      <c r="AC37" s="45"/>
      <c r="AD37" s="45"/>
      <c r="AE37" s="45"/>
      <c r="AF37" s="45"/>
      <c r="AG37" s="45"/>
      <c r="AH37" s="45"/>
      <c r="AI37" s="45"/>
      <c r="AJ37" s="45"/>
      <c r="AK37" s="170" t="e">
        <f>SUM(AK29:AK35)</f>
        <v>#REF!</v>
      </c>
      <c r="AL37" s="169"/>
      <c r="AM37" s="169"/>
      <c r="AN37" s="169"/>
      <c r="AO37" s="171"/>
      <c r="AP37" s="43"/>
      <c r="AQ37" s="34"/>
    </row>
    <row r="38" spans="2:43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2"/>
      <c r="C49" s="33"/>
      <c r="D49" s="47" t="s">
        <v>23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24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>
      <c r="B50" s="22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3"/>
    </row>
    <row r="51" spans="2:43">
      <c r="B51" s="22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3"/>
    </row>
    <row r="52" spans="2:43">
      <c r="B52" s="22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3"/>
    </row>
    <row r="53" spans="2:43" ht="0.6" customHeight="1">
      <c r="B53" s="22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3"/>
    </row>
    <row r="54" spans="2:43">
      <c r="B54" s="22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3"/>
    </row>
    <row r="55" spans="2:43">
      <c r="B55" s="22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3"/>
    </row>
    <row r="56" spans="2:43">
      <c r="B56" s="22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3"/>
    </row>
    <row r="57" spans="2:43">
      <c r="B57" s="22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3"/>
    </row>
    <row r="58" spans="2:43" s="1" customFormat="1" ht="15">
      <c r="B58" s="32"/>
      <c r="C58" s="33"/>
      <c r="D58" s="52" t="s">
        <v>25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26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25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26</v>
      </c>
      <c r="AN58" s="53"/>
      <c r="AO58" s="55"/>
      <c r="AP58" s="33"/>
      <c r="AQ58" s="34"/>
    </row>
    <row r="59" spans="2:4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2"/>
      <c r="C60" s="33"/>
      <c r="D60" s="47" t="s">
        <v>27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28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>
      <c r="B61" s="22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3"/>
    </row>
    <row r="62" spans="2:43">
      <c r="B62" s="22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3"/>
    </row>
    <row r="63" spans="2:43">
      <c r="B63" s="22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3"/>
    </row>
    <row r="64" spans="2:43">
      <c r="B64" s="22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3"/>
    </row>
    <row r="65" spans="2:43" ht="6" customHeight="1">
      <c r="B65" s="22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3"/>
    </row>
    <row r="66" spans="2:43">
      <c r="B66" s="22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3"/>
    </row>
    <row r="67" spans="2:43">
      <c r="B67" s="22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3"/>
    </row>
    <row r="68" spans="2:43">
      <c r="B68" s="22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3"/>
    </row>
    <row r="69" spans="2:43" s="1" customFormat="1" ht="15">
      <c r="B69" s="32"/>
      <c r="C69" s="33"/>
      <c r="D69" s="52" t="s">
        <v>25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26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25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26</v>
      </c>
      <c r="AN69" s="53"/>
      <c r="AO69" s="55"/>
      <c r="AP69" s="33"/>
      <c r="AQ69" s="34"/>
    </row>
    <row r="70" spans="2:43" s="1" customFormat="1" ht="6.9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0000000000003" customHeight="1">
      <c r="B76" s="32"/>
      <c r="C76" s="162" t="s">
        <v>29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34"/>
    </row>
    <row r="77" spans="2:43" s="3" customFormat="1" ht="14.45" customHeight="1">
      <c r="B77" s="62"/>
      <c r="C77" s="29" t="s">
        <v>157</v>
      </c>
      <c r="D77" s="63"/>
      <c r="E77" s="63"/>
      <c r="F77" s="63"/>
      <c r="G77" s="63"/>
      <c r="H77" s="63"/>
      <c r="I77" s="63"/>
      <c r="J77" s="63"/>
      <c r="K77" s="63"/>
      <c r="L77" s="63">
        <f>K5</f>
        <v>0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0000000000003" customHeight="1">
      <c r="B78" s="65"/>
      <c r="C78" s="66" t="s">
        <v>158</v>
      </c>
      <c r="D78" s="67"/>
      <c r="E78" s="67"/>
      <c r="F78" s="67"/>
      <c r="G78" s="67"/>
      <c r="H78" s="67"/>
      <c r="I78" s="67"/>
      <c r="J78" s="67"/>
      <c r="K78" s="67"/>
      <c r="L78" s="172" t="str">
        <f>K6</f>
        <v>MŠ Teplická - realizačný projekt - Detské Ihriská</v>
      </c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67"/>
      <c r="AQ78" s="68"/>
    </row>
    <row r="79" spans="2:43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161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Teplická 5, Bratislava-Nové Mesto,P. č.:12142/220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163</v>
      </c>
      <c r="AJ80" s="33"/>
      <c r="AK80" s="33"/>
      <c r="AL80" s="33"/>
      <c r="AM80" s="70" t="str">
        <f>IF(AN8= "","",AN8)</f>
        <v>10.4.2017</v>
      </c>
      <c r="AN80" s="33"/>
      <c r="AO80" s="33"/>
      <c r="AP80" s="33"/>
      <c r="AQ80" s="34"/>
    </row>
    <row r="81" spans="1:76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5">
      <c r="B82" s="32"/>
      <c r="C82" s="29" t="s">
        <v>165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>M.Ú. Bratislava - Nové Mesto, Junácka 1, 83291 BA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4</v>
      </c>
      <c r="AJ82" s="33"/>
      <c r="AK82" s="33"/>
      <c r="AL82" s="33"/>
      <c r="AM82" s="190" t="str">
        <f>IF(E17="","",E17)</f>
        <v xml:space="preserve"> Ing. Arch. Rudolf Benček AA1984</v>
      </c>
      <c r="AN82" s="190"/>
      <c r="AO82" s="190"/>
      <c r="AP82" s="190"/>
      <c r="AQ82" s="34"/>
      <c r="AS82" s="191" t="s">
        <v>30</v>
      </c>
      <c r="AT82" s="192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5">
      <c r="B83" s="32"/>
      <c r="C83" s="29" t="s">
        <v>2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7</v>
      </c>
      <c r="AJ83" s="33"/>
      <c r="AK83" s="33"/>
      <c r="AL83" s="33"/>
      <c r="AM83" s="190" t="str">
        <f>IF(E20="","",E20)</f>
        <v>Mária Žákovičová</v>
      </c>
      <c r="AN83" s="190"/>
      <c r="AO83" s="190"/>
      <c r="AP83" s="190"/>
      <c r="AQ83" s="34"/>
      <c r="AS83" s="193"/>
      <c r="AT83" s="194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93"/>
      <c r="AT84" s="194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>
      <c r="B85" s="32"/>
      <c r="C85" s="174" t="s">
        <v>31</v>
      </c>
      <c r="D85" s="175"/>
      <c r="E85" s="175"/>
      <c r="F85" s="175"/>
      <c r="G85" s="175"/>
      <c r="H85" s="45"/>
      <c r="I85" s="176" t="s">
        <v>32</v>
      </c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6" t="s">
        <v>33</v>
      </c>
      <c r="AH85" s="175"/>
      <c r="AI85" s="175"/>
      <c r="AJ85" s="175"/>
      <c r="AK85" s="175"/>
      <c r="AL85" s="175"/>
      <c r="AM85" s="175"/>
      <c r="AN85" s="176" t="s">
        <v>34</v>
      </c>
      <c r="AO85" s="175"/>
      <c r="AP85" s="177"/>
      <c r="AQ85" s="34"/>
      <c r="AS85" s="72" t="s">
        <v>35</v>
      </c>
      <c r="AT85" s="73" t="s">
        <v>36</v>
      </c>
      <c r="AU85" s="73" t="s">
        <v>37</v>
      </c>
      <c r="AV85" s="73" t="s">
        <v>38</v>
      </c>
      <c r="AW85" s="73" t="s">
        <v>39</v>
      </c>
      <c r="AX85" s="73" t="s">
        <v>40</v>
      </c>
      <c r="AY85" s="73" t="s">
        <v>41</v>
      </c>
      <c r="AZ85" s="73" t="s">
        <v>42</v>
      </c>
      <c r="BA85" s="73" t="s">
        <v>43</v>
      </c>
      <c r="BB85" s="73" t="s">
        <v>44</v>
      </c>
      <c r="BC85" s="73" t="s">
        <v>45</v>
      </c>
      <c r="BD85" s="74" t="s">
        <v>46</v>
      </c>
    </row>
    <row r="86" spans="1:76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5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50000000000003" customHeight="1">
      <c r="B87" s="65"/>
      <c r="C87" s="76" t="s">
        <v>47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5">
        <f>ROUND(AG88,2)</f>
        <v>0</v>
      </c>
      <c r="AH87" s="185"/>
      <c r="AI87" s="185"/>
      <c r="AJ87" s="185"/>
      <c r="AK87" s="185"/>
      <c r="AL87" s="185"/>
      <c r="AM87" s="185"/>
      <c r="AN87" s="186">
        <f>AN88</f>
        <v>0</v>
      </c>
      <c r="AO87" s="186"/>
      <c r="AP87" s="186"/>
      <c r="AQ87" s="68"/>
      <c r="AS87" s="78" t="e">
        <f>ROUND(AS88,2)</f>
        <v>#REF!</v>
      </c>
      <c r="AT87" s="79" t="e">
        <f t="shared" ref="AT87:AT95" si="0">ROUND(SUM(AV87:AW87),2)</f>
        <v>#REF!</v>
      </c>
      <c r="AU87" s="80" t="e">
        <f>ROUND(AU88,5)</f>
        <v>#REF!</v>
      </c>
      <c r="AV87" s="79" t="e">
        <f>ROUND(AZ87*L31,2)</f>
        <v>#REF!</v>
      </c>
      <c r="AW87" s="79" t="e">
        <f>ROUND(BA87*L32,2)</f>
        <v>#REF!</v>
      </c>
      <c r="AX87" s="79" t="e">
        <f>ROUND(BB87*L31,2)</f>
        <v>#REF!</v>
      </c>
      <c r="AY87" s="79" t="e">
        <f>ROUND(BC87*L32,2)</f>
        <v>#REF!</v>
      </c>
      <c r="AZ87" s="79" t="e">
        <f>ROUND(AZ88,2)</f>
        <v>#REF!</v>
      </c>
      <c r="BA87" s="79" t="e">
        <f>ROUND(BA88,2)</f>
        <v>#REF!</v>
      </c>
      <c r="BB87" s="79" t="e">
        <f>ROUND(BB88,2)</f>
        <v>#REF!</v>
      </c>
      <c r="BC87" s="79" t="e">
        <f>ROUND(BC88,2)</f>
        <v>#REF!</v>
      </c>
      <c r="BD87" s="81" t="e">
        <f>ROUND(BD88,2)</f>
        <v>#REF!</v>
      </c>
      <c r="BS87" s="82" t="s">
        <v>48</v>
      </c>
      <c r="BT87" s="82" t="s">
        <v>49</v>
      </c>
      <c r="BU87" s="83" t="s">
        <v>50</v>
      </c>
      <c r="BV87" s="82" t="s">
        <v>51</v>
      </c>
      <c r="BW87" s="82" t="s">
        <v>52</v>
      </c>
      <c r="BX87" s="82" t="s">
        <v>53</v>
      </c>
    </row>
    <row r="88" spans="1:76" s="5" customFormat="1" ht="22.5" customHeight="1">
      <c r="B88" s="84"/>
      <c r="C88" s="85"/>
      <c r="D88" s="178" t="s">
        <v>54</v>
      </c>
      <c r="E88" s="178"/>
      <c r="F88" s="178"/>
      <c r="G88" s="178"/>
      <c r="H88" s="178"/>
      <c r="I88" s="86"/>
      <c r="J88" s="178" t="s">
        <v>55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82">
        <f>ROUND(SUM(AG89:AG95),2)</f>
        <v>0</v>
      </c>
      <c r="AH88" s="183"/>
      <c r="AI88" s="183"/>
      <c r="AJ88" s="183"/>
      <c r="AK88" s="183"/>
      <c r="AL88" s="183"/>
      <c r="AM88" s="183"/>
      <c r="AN88" s="187">
        <f>SUM(AN89:AP95)</f>
        <v>0</v>
      </c>
      <c r="AO88" s="183"/>
      <c r="AP88" s="183"/>
      <c r="AQ88" s="87"/>
      <c r="AS88" s="88" t="e">
        <f>ROUND(SUM(AS89:AS95),2)</f>
        <v>#REF!</v>
      </c>
      <c r="AT88" s="89" t="e">
        <f t="shared" si="0"/>
        <v>#REF!</v>
      </c>
      <c r="AU88" s="90" t="e">
        <f>ROUND(SUM(AU89:AU95),5)</f>
        <v>#REF!</v>
      </c>
      <c r="AV88" s="89" t="e">
        <f>ROUND(AZ88*L31,2)</f>
        <v>#REF!</v>
      </c>
      <c r="AW88" s="89" t="e">
        <f>ROUND(BA88*L32,2)</f>
        <v>#REF!</v>
      </c>
      <c r="AX88" s="89" t="e">
        <f>ROUND(BB88*L31,2)</f>
        <v>#REF!</v>
      </c>
      <c r="AY88" s="89" t="e">
        <f>ROUND(BC88*L32,2)</f>
        <v>#REF!</v>
      </c>
      <c r="AZ88" s="89" t="e">
        <f>ROUND(SUM(AZ89:AZ95),2)</f>
        <v>#REF!</v>
      </c>
      <c r="BA88" s="89" t="e">
        <f>ROUND(SUM(BA89:BA95),2)</f>
        <v>#REF!</v>
      </c>
      <c r="BB88" s="89" t="e">
        <f>ROUND(SUM(BB89:BB95),2)</f>
        <v>#REF!</v>
      </c>
      <c r="BC88" s="89" t="e">
        <f>ROUND(SUM(BC89:BC95),2)</f>
        <v>#REF!</v>
      </c>
      <c r="BD88" s="91" t="e">
        <f>ROUND(SUM(BD89:BD95),2)</f>
        <v>#REF!</v>
      </c>
      <c r="BE88" s="6"/>
      <c r="BS88" s="92" t="s">
        <v>48</v>
      </c>
      <c r="BT88" s="92" t="s">
        <v>56</v>
      </c>
      <c r="BU88" s="92" t="s">
        <v>50</v>
      </c>
      <c r="BV88" s="92" t="s">
        <v>51</v>
      </c>
      <c r="BW88" s="92" t="s">
        <v>57</v>
      </c>
      <c r="BX88" s="92" t="s">
        <v>52</v>
      </c>
    </row>
    <row r="89" spans="1:76" s="6" customFormat="1" ht="22.5" customHeight="1">
      <c r="A89" s="93" t="s">
        <v>58</v>
      </c>
      <c r="B89" s="94"/>
      <c r="C89" s="95"/>
      <c r="D89" s="95"/>
      <c r="E89" s="181"/>
      <c r="F89" s="181"/>
      <c r="G89" s="181"/>
      <c r="H89" s="181"/>
      <c r="I89" s="181"/>
      <c r="J89" s="95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79"/>
      <c r="AH89" s="180"/>
      <c r="AI89" s="180"/>
      <c r="AJ89" s="180"/>
      <c r="AK89" s="180"/>
      <c r="AL89" s="180"/>
      <c r="AM89" s="180"/>
      <c r="AN89" s="179"/>
      <c r="AO89" s="180"/>
      <c r="AP89" s="180"/>
      <c r="AQ89" s="96"/>
      <c r="AS89" s="97" t="e">
        <f>#REF!</f>
        <v>#REF!</v>
      </c>
      <c r="AT89" s="98" t="e">
        <f t="shared" si="0"/>
        <v>#REF!</v>
      </c>
      <c r="AU89" s="99" t="e">
        <f>#REF!</f>
        <v>#REF!</v>
      </c>
      <c r="AV89" s="98" t="e">
        <f>#REF!</f>
        <v>#REF!</v>
      </c>
      <c r="AW89" s="98" t="e">
        <f>#REF!</f>
        <v>#REF!</v>
      </c>
      <c r="AX89" s="98" t="e">
        <f>#REF!</f>
        <v>#REF!</v>
      </c>
      <c r="AY89" s="98" t="e">
        <f>#REF!</f>
        <v>#REF!</v>
      </c>
      <c r="AZ89" s="98" t="e">
        <f>#REF!</f>
        <v>#REF!</v>
      </c>
      <c r="BA89" s="98" t="e">
        <f>#REF!</f>
        <v>#REF!</v>
      </c>
      <c r="BB89" s="98" t="e">
        <f>#REF!</f>
        <v>#REF!</v>
      </c>
      <c r="BC89" s="98" t="e">
        <f>#REF!</f>
        <v>#REF!</v>
      </c>
      <c r="BD89" s="100" t="e">
        <f>#REF!</f>
        <v>#REF!</v>
      </c>
      <c r="BT89" s="101" t="s">
        <v>59</v>
      </c>
      <c r="BV89" s="101" t="s">
        <v>51</v>
      </c>
      <c r="BW89" s="101" t="s">
        <v>60</v>
      </c>
      <c r="BX89" s="101" t="s">
        <v>57</v>
      </c>
    </row>
    <row r="90" spans="1:76" s="6" customFormat="1" ht="34.5" customHeight="1">
      <c r="A90" s="93" t="s">
        <v>58</v>
      </c>
      <c r="B90" s="94"/>
      <c r="C90" s="95"/>
      <c r="D90" s="95"/>
      <c r="E90" s="181"/>
      <c r="F90" s="181"/>
      <c r="G90" s="181"/>
      <c r="H90" s="181"/>
      <c r="I90" s="181"/>
      <c r="J90" s="95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79"/>
      <c r="AH90" s="180"/>
      <c r="AI90" s="180"/>
      <c r="AJ90" s="180"/>
      <c r="AK90" s="180"/>
      <c r="AL90" s="180"/>
      <c r="AM90" s="180"/>
      <c r="AN90" s="179"/>
      <c r="AO90" s="180"/>
      <c r="AP90" s="180"/>
      <c r="AQ90" s="96"/>
      <c r="AS90" s="97" t="e">
        <f>#REF!</f>
        <v>#REF!</v>
      </c>
      <c r="AT90" s="98" t="e">
        <f t="shared" si="0"/>
        <v>#REF!</v>
      </c>
      <c r="AU90" s="99" t="e">
        <f>#REF!</f>
        <v>#REF!</v>
      </c>
      <c r="AV90" s="98" t="e">
        <f>#REF!</f>
        <v>#REF!</v>
      </c>
      <c r="AW90" s="98" t="e">
        <f>#REF!</f>
        <v>#REF!</v>
      </c>
      <c r="AX90" s="98" t="e">
        <f>#REF!</f>
        <v>#REF!</v>
      </c>
      <c r="AY90" s="98" t="e">
        <f>#REF!</f>
        <v>#REF!</v>
      </c>
      <c r="AZ90" s="98" t="e">
        <f>#REF!</f>
        <v>#REF!</v>
      </c>
      <c r="BA90" s="98" t="e">
        <f>#REF!</f>
        <v>#REF!</v>
      </c>
      <c r="BB90" s="98" t="e">
        <f>#REF!</f>
        <v>#REF!</v>
      </c>
      <c r="BC90" s="98" t="e">
        <f>#REF!</f>
        <v>#REF!</v>
      </c>
      <c r="BD90" s="100" t="e">
        <f>#REF!</f>
        <v>#REF!</v>
      </c>
      <c r="BT90" s="101" t="s">
        <v>59</v>
      </c>
      <c r="BV90" s="101" t="s">
        <v>51</v>
      </c>
      <c r="BW90" s="101" t="s">
        <v>61</v>
      </c>
      <c r="BX90" s="101" t="s">
        <v>57</v>
      </c>
    </row>
    <row r="91" spans="1:76" s="6" customFormat="1" ht="22.5" customHeight="1">
      <c r="A91" s="93" t="s">
        <v>58</v>
      </c>
      <c r="B91" s="94"/>
      <c r="C91" s="95"/>
      <c r="D91" s="95"/>
      <c r="E91" s="181"/>
      <c r="F91" s="181"/>
      <c r="G91" s="181"/>
      <c r="H91" s="181"/>
      <c r="I91" s="181"/>
      <c r="J91" s="95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79"/>
      <c r="AH91" s="180"/>
      <c r="AI91" s="180"/>
      <c r="AJ91" s="180"/>
      <c r="AK91" s="180"/>
      <c r="AL91" s="180"/>
      <c r="AM91" s="180"/>
      <c r="AN91" s="179"/>
      <c r="AO91" s="180"/>
      <c r="AP91" s="180"/>
      <c r="AQ91" s="96"/>
      <c r="AS91" s="97" t="e">
        <f>#REF!</f>
        <v>#REF!</v>
      </c>
      <c r="AT91" s="98" t="e">
        <f t="shared" si="0"/>
        <v>#REF!</v>
      </c>
      <c r="AU91" s="99" t="e">
        <f>#REF!</f>
        <v>#REF!</v>
      </c>
      <c r="AV91" s="98" t="e">
        <f>#REF!</f>
        <v>#REF!</v>
      </c>
      <c r="AW91" s="98" t="e">
        <f>#REF!</f>
        <v>#REF!</v>
      </c>
      <c r="AX91" s="98" t="e">
        <f>#REF!</f>
        <v>#REF!</v>
      </c>
      <c r="AY91" s="98" t="e">
        <f>#REF!</f>
        <v>#REF!</v>
      </c>
      <c r="AZ91" s="98" t="e">
        <f>#REF!</f>
        <v>#REF!</v>
      </c>
      <c r="BA91" s="98" t="e">
        <f>#REF!</f>
        <v>#REF!</v>
      </c>
      <c r="BB91" s="98" t="e">
        <f>#REF!</f>
        <v>#REF!</v>
      </c>
      <c r="BC91" s="98" t="e">
        <f>#REF!</f>
        <v>#REF!</v>
      </c>
      <c r="BD91" s="100" t="e">
        <f>#REF!</f>
        <v>#REF!</v>
      </c>
      <c r="BT91" s="101" t="s">
        <v>59</v>
      </c>
      <c r="BV91" s="101" t="s">
        <v>51</v>
      </c>
      <c r="BW91" s="101" t="s">
        <v>62</v>
      </c>
      <c r="BX91" s="101" t="s">
        <v>57</v>
      </c>
    </row>
    <row r="92" spans="1:76" s="6" customFormat="1" ht="22.5" customHeight="1">
      <c r="A92" s="93" t="s">
        <v>58</v>
      </c>
      <c r="B92" s="94"/>
      <c r="C92" s="95"/>
      <c r="D92" s="95"/>
      <c r="E92" s="181"/>
      <c r="F92" s="181"/>
      <c r="G92" s="181"/>
      <c r="H92" s="181"/>
      <c r="I92" s="181"/>
      <c r="J92" s="95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79"/>
      <c r="AH92" s="180"/>
      <c r="AI92" s="180"/>
      <c r="AJ92" s="180"/>
      <c r="AK92" s="180"/>
      <c r="AL92" s="180"/>
      <c r="AM92" s="180"/>
      <c r="AN92" s="179"/>
      <c r="AO92" s="180"/>
      <c r="AP92" s="180"/>
      <c r="AQ92" s="96"/>
      <c r="AS92" s="97" t="e">
        <f>#REF!</f>
        <v>#REF!</v>
      </c>
      <c r="AT92" s="98" t="e">
        <f t="shared" si="0"/>
        <v>#REF!</v>
      </c>
      <c r="AU92" s="99" t="e">
        <f>#REF!</f>
        <v>#REF!</v>
      </c>
      <c r="AV92" s="98" t="e">
        <f>#REF!</f>
        <v>#REF!</v>
      </c>
      <c r="AW92" s="98" t="e">
        <f>#REF!</f>
        <v>#REF!</v>
      </c>
      <c r="AX92" s="98" t="e">
        <f>#REF!</f>
        <v>#REF!</v>
      </c>
      <c r="AY92" s="98" t="e">
        <f>#REF!</f>
        <v>#REF!</v>
      </c>
      <c r="AZ92" s="98" t="e">
        <f>#REF!</f>
        <v>#REF!</v>
      </c>
      <c r="BA92" s="98" t="e">
        <f>#REF!</f>
        <v>#REF!</v>
      </c>
      <c r="BB92" s="98" t="e">
        <f>#REF!</f>
        <v>#REF!</v>
      </c>
      <c r="BC92" s="98" t="e">
        <f>#REF!</f>
        <v>#REF!</v>
      </c>
      <c r="BD92" s="100" t="e">
        <f>#REF!</f>
        <v>#REF!</v>
      </c>
      <c r="BT92" s="101" t="s">
        <v>59</v>
      </c>
      <c r="BV92" s="101" t="s">
        <v>51</v>
      </c>
      <c r="BW92" s="101" t="s">
        <v>63</v>
      </c>
      <c r="BX92" s="101" t="s">
        <v>57</v>
      </c>
    </row>
    <row r="93" spans="1:76" s="6" customFormat="1" ht="22.5" customHeight="1">
      <c r="A93" s="93" t="s">
        <v>58</v>
      </c>
      <c r="B93" s="94"/>
      <c r="C93" s="95"/>
      <c r="D93" s="95"/>
      <c r="E93" s="181" t="s">
        <v>64</v>
      </c>
      <c r="F93" s="181"/>
      <c r="G93" s="181"/>
      <c r="H93" s="181"/>
      <c r="I93" s="181"/>
      <c r="J93" s="95"/>
      <c r="K93" s="181" t="s">
        <v>65</v>
      </c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79">
        <f ca="1">'SO 06 - DETSKÉ IHRISKÁ'!N31</f>
        <v>0</v>
      </c>
      <c r="AH93" s="180"/>
      <c r="AI93" s="180"/>
      <c r="AJ93" s="180"/>
      <c r="AK93" s="180"/>
      <c r="AL93" s="180"/>
      <c r="AM93" s="180"/>
      <c r="AN93" s="179">
        <f>AG93*1.2</f>
        <v>0</v>
      </c>
      <c r="AO93" s="180"/>
      <c r="AP93" s="180"/>
      <c r="AQ93" s="96"/>
      <c r="AS93" s="97">
        <f ca="1">'SO 06 - DETSKÉ IHRISKÁ'!N29</f>
        <v>0</v>
      </c>
      <c r="AT93" s="98">
        <f t="shared" si="0"/>
        <v>0</v>
      </c>
      <c r="AU93" s="99">
        <f ca="1">'SO 06 - DETSKÉ IHRISKÁ'!X116</f>
        <v>46.584357119999993</v>
      </c>
      <c r="AV93" s="98">
        <f ca="1">'SO 06 - DETSKÉ IHRISKÁ'!N33</f>
        <v>0</v>
      </c>
      <c r="AW93" s="98">
        <f ca="1">'SO 06 - DETSKÉ IHRISKÁ'!N34</f>
        <v>0</v>
      </c>
      <c r="AX93" s="98">
        <f ca="1">'SO 06 - DETSKÉ IHRISKÁ'!N35</f>
        <v>0</v>
      </c>
      <c r="AY93" s="98">
        <f ca="1">'SO 06 - DETSKÉ IHRISKÁ'!N36</f>
        <v>0</v>
      </c>
      <c r="AZ93" s="98">
        <f ca="1">'SO 06 - DETSKÉ IHRISKÁ'!H33</f>
        <v>0</v>
      </c>
      <c r="BA93" s="98">
        <f ca="1">'SO 06 - DETSKÉ IHRISKÁ'!H34</f>
        <v>0</v>
      </c>
      <c r="BB93" s="98">
        <f ca="1">'SO 06 - DETSKÉ IHRISKÁ'!H35</f>
        <v>0</v>
      </c>
      <c r="BC93" s="98">
        <f ca="1">'SO 06 - DETSKÉ IHRISKÁ'!H36</f>
        <v>0</v>
      </c>
      <c r="BD93" s="100">
        <f ca="1">'SO 06 - DETSKÉ IHRISKÁ'!H37</f>
        <v>0</v>
      </c>
      <c r="BT93" s="101" t="s">
        <v>59</v>
      </c>
      <c r="BV93" s="101" t="s">
        <v>51</v>
      </c>
      <c r="BW93" s="101" t="s">
        <v>66</v>
      </c>
      <c r="BX93" s="101" t="s">
        <v>57</v>
      </c>
    </row>
    <row r="94" spans="1:76" s="6" customFormat="1" ht="22.5" customHeight="1">
      <c r="A94" s="93" t="s">
        <v>58</v>
      </c>
      <c r="B94" s="94"/>
      <c r="C94" s="95"/>
      <c r="D94" s="95"/>
      <c r="E94" s="181"/>
      <c r="F94" s="181"/>
      <c r="G94" s="181"/>
      <c r="H94" s="181"/>
      <c r="I94" s="181"/>
      <c r="J94" s="95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79"/>
      <c r="AH94" s="180"/>
      <c r="AI94" s="180"/>
      <c r="AJ94" s="180"/>
      <c r="AK94" s="180"/>
      <c r="AL94" s="180"/>
      <c r="AM94" s="180"/>
      <c r="AN94" s="179"/>
      <c r="AO94" s="180"/>
      <c r="AP94" s="180"/>
      <c r="AQ94" s="96"/>
      <c r="AS94" s="97" t="e">
        <f>#REF!</f>
        <v>#REF!</v>
      </c>
      <c r="AT94" s="98" t="e">
        <f t="shared" si="0"/>
        <v>#REF!</v>
      </c>
      <c r="AU94" s="99" t="e">
        <f>#REF!</f>
        <v>#REF!</v>
      </c>
      <c r="AV94" s="98" t="e">
        <f>#REF!</f>
        <v>#REF!</v>
      </c>
      <c r="AW94" s="98" t="e">
        <f>#REF!</f>
        <v>#REF!</v>
      </c>
      <c r="AX94" s="98" t="e">
        <f>#REF!</f>
        <v>#REF!</v>
      </c>
      <c r="AY94" s="98" t="e">
        <f>#REF!</f>
        <v>#REF!</v>
      </c>
      <c r="AZ94" s="98" t="e">
        <f>#REF!</f>
        <v>#REF!</v>
      </c>
      <c r="BA94" s="98" t="e">
        <f>#REF!</f>
        <v>#REF!</v>
      </c>
      <c r="BB94" s="98" t="e">
        <f>#REF!</f>
        <v>#REF!</v>
      </c>
      <c r="BC94" s="98" t="e">
        <f>#REF!</f>
        <v>#REF!</v>
      </c>
      <c r="BD94" s="100" t="e">
        <f>#REF!</f>
        <v>#REF!</v>
      </c>
      <c r="BT94" s="101" t="s">
        <v>59</v>
      </c>
      <c r="BV94" s="101" t="s">
        <v>51</v>
      </c>
      <c r="BW94" s="101" t="s">
        <v>67</v>
      </c>
      <c r="BX94" s="101" t="s">
        <v>57</v>
      </c>
    </row>
    <row r="95" spans="1:76" s="6" customFormat="1" ht="22.5" customHeight="1">
      <c r="A95" s="93" t="s">
        <v>58</v>
      </c>
      <c r="B95" s="94"/>
      <c r="C95" s="95"/>
      <c r="D95" s="95"/>
      <c r="E95" s="181"/>
      <c r="F95" s="181"/>
      <c r="G95" s="181"/>
      <c r="H95" s="181"/>
      <c r="I95" s="181"/>
      <c r="J95" s="95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79"/>
      <c r="AH95" s="180"/>
      <c r="AI95" s="180"/>
      <c r="AJ95" s="180"/>
      <c r="AK95" s="180"/>
      <c r="AL95" s="180"/>
      <c r="AM95" s="180"/>
      <c r="AN95" s="179"/>
      <c r="AO95" s="180"/>
      <c r="AP95" s="180"/>
      <c r="AQ95" s="96"/>
      <c r="AS95" s="102" t="e">
        <f>#REF!</f>
        <v>#REF!</v>
      </c>
      <c r="AT95" s="103" t="e">
        <f t="shared" si="0"/>
        <v>#REF!</v>
      </c>
      <c r="AU95" s="104" t="e">
        <f>#REF!</f>
        <v>#REF!</v>
      </c>
      <c r="AV95" s="103" t="e">
        <f>#REF!</f>
        <v>#REF!</v>
      </c>
      <c r="AW95" s="103" t="e">
        <f>#REF!</f>
        <v>#REF!</v>
      </c>
      <c r="AX95" s="103" t="e">
        <f>#REF!</f>
        <v>#REF!</v>
      </c>
      <c r="AY95" s="103" t="e">
        <f>#REF!</f>
        <v>#REF!</v>
      </c>
      <c r="AZ95" s="103" t="e">
        <f>#REF!</f>
        <v>#REF!</v>
      </c>
      <c r="BA95" s="103" t="e">
        <f>#REF!</f>
        <v>#REF!</v>
      </c>
      <c r="BB95" s="103" t="e">
        <f>#REF!</f>
        <v>#REF!</v>
      </c>
      <c r="BC95" s="103" t="e">
        <f>#REF!</f>
        <v>#REF!</v>
      </c>
      <c r="BD95" s="105" t="e">
        <f>#REF!</f>
        <v>#REF!</v>
      </c>
      <c r="BT95" s="101" t="s">
        <v>59</v>
      </c>
      <c r="BV95" s="101" t="s">
        <v>51</v>
      </c>
      <c r="BW95" s="101" t="s">
        <v>68</v>
      </c>
      <c r="BX95" s="101" t="s">
        <v>57</v>
      </c>
    </row>
    <row r="96" spans="1:76">
      <c r="B96" s="2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3"/>
    </row>
    <row r="97" spans="2:48" s="1" customFormat="1" ht="30" customHeight="1">
      <c r="B97" s="32"/>
      <c r="C97" s="76" t="s">
        <v>69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186">
        <v>0</v>
      </c>
      <c r="AH97" s="186"/>
      <c r="AI97" s="186"/>
      <c r="AJ97" s="186"/>
      <c r="AK97" s="186"/>
      <c r="AL97" s="186"/>
      <c r="AM97" s="186"/>
      <c r="AN97" s="186">
        <v>0</v>
      </c>
      <c r="AO97" s="186"/>
      <c r="AP97" s="186"/>
      <c r="AQ97" s="34"/>
      <c r="AS97" s="72" t="s">
        <v>70</v>
      </c>
      <c r="AT97" s="73" t="s">
        <v>71</v>
      </c>
      <c r="AU97" s="73" t="s">
        <v>13</v>
      </c>
      <c r="AV97" s="74" t="s">
        <v>36</v>
      </c>
    </row>
    <row r="98" spans="2:48" s="1" customFormat="1" ht="10.9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4"/>
      <c r="AS98" s="106"/>
      <c r="AT98" s="53"/>
      <c r="AU98" s="53"/>
      <c r="AV98" s="55"/>
    </row>
    <row r="99" spans="2:48" s="1" customFormat="1" ht="30" customHeight="1">
      <c r="B99" s="32"/>
      <c r="C99" s="107" t="s">
        <v>72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184">
        <f>ROUND(AG87+AG97,2)</f>
        <v>0</v>
      </c>
      <c r="AH99" s="184"/>
      <c r="AI99" s="184"/>
      <c r="AJ99" s="184"/>
      <c r="AK99" s="184"/>
      <c r="AL99" s="184"/>
      <c r="AM99" s="184"/>
      <c r="AN99" s="184">
        <f>AN87+AN97</f>
        <v>0</v>
      </c>
      <c r="AO99" s="184"/>
      <c r="AP99" s="184"/>
      <c r="AQ99" s="34"/>
    </row>
    <row r="100" spans="2:48" s="1" customFormat="1" ht="6.9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8"/>
    </row>
  </sheetData>
  <mergeCells count="73">
    <mergeCell ref="AR2:BE2"/>
    <mergeCell ref="AM82:AP82"/>
    <mergeCell ref="AS82:AT84"/>
    <mergeCell ref="AM83:AP83"/>
    <mergeCell ref="AK26:AO26"/>
    <mergeCell ref="AK27:AO27"/>
    <mergeCell ref="AK29:AO29"/>
    <mergeCell ref="AG99:AM99"/>
    <mergeCell ref="AN99:AP99"/>
    <mergeCell ref="AN94:AP94"/>
    <mergeCell ref="AG94:AM94"/>
    <mergeCell ref="AG87:AM87"/>
    <mergeCell ref="AN87:AP87"/>
    <mergeCell ref="AG97:AM97"/>
    <mergeCell ref="AN97:AP97"/>
    <mergeCell ref="AN92:AP92"/>
    <mergeCell ref="AG92:AM92"/>
    <mergeCell ref="E90:I90"/>
    <mergeCell ref="K90:AF90"/>
    <mergeCell ref="AN91:AP91"/>
    <mergeCell ref="AG91:AM91"/>
    <mergeCell ref="E91:I91"/>
    <mergeCell ref="K91:AF91"/>
    <mergeCell ref="AN90:AP90"/>
    <mergeCell ref="AG90:AM90"/>
    <mergeCell ref="E94:I94"/>
    <mergeCell ref="K94:AF94"/>
    <mergeCell ref="AN95:AP95"/>
    <mergeCell ref="AG95:AM95"/>
    <mergeCell ref="E95:I95"/>
    <mergeCell ref="K95:AF95"/>
    <mergeCell ref="E92:I92"/>
    <mergeCell ref="K92:AF92"/>
    <mergeCell ref="AN93:AP93"/>
    <mergeCell ref="AG93:AM93"/>
    <mergeCell ref="E93:I93"/>
    <mergeCell ref="K93:AF93"/>
    <mergeCell ref="D88:H88"/>
    <mergeCell ref="J88:AF88"/>
    <mergeCell ref="AN89:AP89"/>
    <mergeCell ref="AG89:AM89"/>
    <mergeCell ref="E89:I89"/>
    <mergeCell ref="K89:AF89"/>
    <mergeCell ref="AG88:AM88"/>
    <mergeCell ref="AN88:AP88"/>
    <mergeCell ref="X37:AB37"/>
    <mergeCell ref="AK37:AO37"/>
    <mergeCell ref="C76:AP76"/>
    <mergeCell ref="L78:AO78"/>
    <mergeCell ref="C85:G85"/>
    <mergeCell ref="I85:AF85"/>
    <mergeCell ref="AG85:AM85"/>
    <mergeCell ref="AN85:AP85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phoneticPr fontId="0" type="noConversion"/>
  <hyperlinks>
    <hyperlink ref="K1:S1" location="C2" display="1) Súhrnný list stavby"/>
    <hyperlink ref="W1:AF1" location="C87" display="2) Rekapitulácia objektov"/>
    <hyperlink ref="A89" location="'SO 01 - OBJEKT MŠ'!C2" display="/"/>
    <hyperlink ref="A90" location="'SO 02  SO 03 - NAPOJENIE ...'!C2" display="/"/>
    <hyperlink ref="A91" location="'SO 04 - NAPOJENIE  ELEKTRO'!C2" display="/"/>
    <hyperlink ref="A92" location="'SO 05 - OPLOTENIE '!C2" display="/"/>
    <hyperlink ref="A93" location="'SO 06 - DETSKÉ IHRISKÁ'!C2" display="/"/>
    <hyperlink ref="A94" location="'SO 07 - AREÁLOVÁ ZELEŇ'!C2" display="/"/>
    <hyperlink ref="A95" location="'SO 08 - KOMUNIKÁCIE A SPE...'!C2" display="/"/>
  </hyperlinks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BO142"/>
  <sheetViews>
    <sheetView showGridLines="0" workbookViewId="0">
      <pane ySplit="1" topLeftCell="A2" activePane="bottomLeft" state="frozen"/>
      <selection pane="bottomLeft" activeCell="AE29" sqref="AE2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hidden="1" customWidth="1"/>
    <col min="12" max="12" width="11.5" customWidth="1"/>
    <col min="13" max="13" width="12" customWidth="1"/>
    <col min="14" max="15" width="6" customWidth="1"/>
    <col min="16" max="16" width="2" customWidth="1"/>
    <col min="17" max="17" width="12.5" customWidth="1"/>
    <col min="18" max="18" width="4.1640625" customWidth="1"/>
    <col min="19" max="19" width="1.6640625" customWidth="1"/>
    <col min="20" max="20" width="8.1640625" hidden="1" customWidth="1"/>
    <col min="21" max="21" width="29.6640625" hidden="1" customWidth="1"/>
    <col min="22" max="22" width="16.33203125" hidden="1" customWidth="1"/>
    <col min="23" max="23" width="12.33203125" hidden="1" customWidth="1"/>
    <col min="24" max="24" width="16.33203125" hidden="1" customWidth="1"/>
    <col min="25" max="25" width="12.1640625" hidden="1" customWidth="1"/>
    <col min="26" max="26" width="15" hidden="1" customWidth="1"/>
    <col min="27" max="27" width="11" hidden="1" customWidth="1"/>
    <col min="28" max="28" width="15" hidden="1" customWidth="1"/>
    <col min="29" max="29" width="16.33203125" hidden="1" customWidth="1"/>
    <col min="30" max="30" width="11" hidden="1" customWidth="1"/>
    <col min="31" max="31" width="15" customWidth="1"/>
    <col min="32" max="32" width="16.33203125" customWidth="1"/>
    <col min="45" max="66" width="9.33203125" hidden="1" customWidth="1"/>
  </cols>
  <sheetData>
    <row r="1" spans="1:67" ht="21.75" customHeight="1">
      <c r="A1" s="108"/>
      <c r="B1" s="12"/>
      <c r="C1" s="12"/>
      <c r="D1" s="13" t="s">
        <v>144</v>
      </c>
      <c r="E1" s="12"/>
      <c r="F1" s="14" t="s">
        <v>73</v>
      </c>
      <c r="G1" s="14"/>
      <c r="H1" s="224" t="s">
        <v>74</v>
      </c>
      <c r="I1" s="224"/>
      <c r="J1" s="224"/>
      <c r="K1" s="224"/>
      <c r="L1" s="152"/>
      <c r="M1" s="14" t="s">
        <v>75</v>
      </c>
      <c r="N1" s="12"/>
      <c r="O1" s="12"/>
      <c r="P1" s="13" t="s">
        <v>76</v>
      </c>
      <c r="Q1" s="12"/>
      <c r="R1" s="12"/>
      <c r="S1" s="12"/>
      <c r="T1" s="14" t="s">
        <v>77</v>
      </c>
      <c r="U1" s="14"/>
      <c r="V1" s="108"/>
      <c r="W1" s="108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ht="36.950000000000003" customHeight="1">
      <c r="C2" s="160" t="s">
        <v>150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T2" s="188" t="s">
        <v>151</v>
      </c>
      <c r="U2" s="189"/>
      <c r="V2" s="189"/>
      <c r="W2" s="189"/>
      <c r="X2" s="189"/>
      <c r="Y2" s="189"/>
      <c r="Z2" s="189"/>
      <c r="AA2" s="189"/>
      <c r="AB2" s="189"/>
      <c r="AC2" s="189"/>
      <c r="AD2" s="189"/>
      <c r="AU2" s="18" t="s">
        <v>66</v>
      </c>
    </row>
    <row r="3" spans="1:67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AU3" s="18" t="s">
        <v>49</v>
      </c>
    </row>
    <row r="4" spans="1:67" ht="36.950000000000003" customHeight="1">
      <c r="B4" s="22"/>
      <c r="C4" s="162" t="s">
        <v>78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23"/>
      <c r="U4" s="24" t="s">
        <v>155</v>
      </c>
      <c r="AU4" s="18" t="s">
        <v>149</v>
      </c>
    </row>
    <row r="5" spans="1:67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3"/>
    </row>
    <row r="6" spans="1:67" ht="25.35" customHeight="1">
      <c r="B6" s="22"/>
      <c r="C6" s="25"/>
      <c r="D6" s="29" t="s">
        <v>158</v>
      </c>
      <c r="E6" s="25"/>
      <c r="F6" s="201" t="str">
        <f ca="1">'Rekapitulácia stavby'!K6</f>
        <v>MŠ Teplická - realizačný projekt - Detské Ihriská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5"/>
      <c r="S6" s="23"/>
    </row>
    <row r="7" spans="1:67" ht="25.35" customHeight="1">
      <c r="B7" s="22"/>
      <c r="C7" s="25"/>
      <c r="D7" s="29" t="s">
        <v>79</v>
      </c>
      <c r="E7" s="25"/>
      <c r="F7" s="201" t="s">
        <v>80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25"/>
      <c r="S7" s="23"/>
    </row>
    <row r="8" spans="1:67" s="1" customFormat="1" ht="32.85" customHeight="1">
      <c r="B8" s="32"/>
      <c r="C8" s="33"/>
      <c r="D8" s="28" t="s">
        <v>81</v>
      </c>
      <c r="E8" s="33"/>
      <c r="F8" s="166" t="s">
        <v>170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33"/>
      <c r="S8" s="34"/>
    </row>
    <row r="9" spans="1:67" s="1" customFormat="1" ht="14.45" customHeight="1">
      <c r="B9" s="32"/>
      <c r="C9" s="33"/>
      <c r="D9" s="29" t="s">
        <v>159</v>
      </c>
      <c r="E9" s="33"/>
      <c r="F9" s="27" t="s">
        <v>148</v>
      </c>
      <c r="G9" s="33"/>
      <c r="H9" s="33"/>
      <c r="I9" s="33"/>
      <c r="J9" s="33"/>
      <c r="K9" s="33"/>
      <c r="L9" s="33"/>
      <c r="M9" s="33"/>
      <c r="N9" s="29" t="s">
        <v>160</v>
      </c>
      <c r="O9" s="33"/>
      <c r="P9" s="27" t="s">
        <v>148</v>
      </c>
      <c r="Q9" s="33"/>
      <c r="R9" s="33"/>
      <c r="S9" s="34"/>
    </row>
    <row r="10" spans="1:67" s="1" customFormat="1" ht="14.45" customHeight="1">
      <c r="B10" s="32"/>
      <c r="C10" s="33"/>
      <c r="D10" s="29" t="s">
        <v>161</v>
      </c>
      <c r="E10" s="33"/>
      <c r="F10" s="27" t="s">
        <v>162</v>
      </c>
      <c r="G10" s="33"/>
      <c r="H10" s="33"/>
      <c r="I10" s="33"/>
      <c r="J10" s="33"/>
      <c r="K10" s="33"/>
      <c r="L10" s="33"/>
      <c r="M10" s="33"/>
      <c r="N10" s="29" t="s">
        <v>163</v>
      </c>
      <c r="O10" s="33"/>
      <c r="P10" s="203" t="str">
        <f ca="1">'Rekapitulácia stavby'!AN8</f>
        <v>10.4.2017</v>
      </c>
      <c r="Q10" s="203"/>
      <c r="R10" s="33"/>
      <c r="S10" s="34"/>
    </row>
    <row r="11" spans="1:67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67" s="1" customFormat="1" ht="14.45" customHeight="1">
      <c r="B12" s="32"/>
      <c r="C12" s="33"/>
      <c r="D12" s="29" t="s">
        <v>165</v>
      </c>
      <c r="E12" s="33"/>
      <c r="F12" s="33"/>
      <c r="G12" s="33"/>
      <c r="H12" s="33"/>
      <c r="I12" s="33"/>
      <c r="J12" s="33"/>
      <c r="K12" s="33"/>
      <c r="L12" s="33"/>
      <c r="M12" s="33"/>
      <c r="N12" s="29" t="s">
        <v>166</v>
      </c>
      <c r="O12" s="33"/>
      <c r="P12" s="164" t="s">
        <v>148</v>
      </c>
      <c r="Q12" s="164"/>
      <c r="R12" s="33"/>
      <c r="S12" s="34"/>
    </row>
    <row r="13" spans="1:67" s="1" customFormat="1" ht="18" customHeight="1">
      <c r="B13" s="32"/>
      <c r="C13" s="33"/>
      <c r="D13" s="33"/>
      <c r="E13" s="27" t="s">
        <v>0</v>
      </c>
      <c r="F13" s="33"/>
      <c r="G13" s="33"/>
      <c r="H13" s="33"/>
      <c r="I13" s="33"/>
      <c r="J13" s="33"/>
      <c r="K13" s="33"/>
      <c r="L13" s="33"/>
      <c r="M13" s="33"/>
      <c r="N13" s="29" t="s">
        <v>1</v>
      </c>
      <c r="O13" s="33"/>
      <c r="P13" s="164" t="s">
        <v>148</v>
      </c>
      <c r="Q13" s="164"/>
      <c r="R13" s="33"/>
      <c r="S13" s="34"/>
    </row>
    <row r="14" spans="1:67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67" s="1" customFormat="1" ht="14.45" customHeight="1">
      <c r="B15" s="32"/>
      <c r="C15" s="33"/>
      <c r="D15" s="29" t="s">
        <v>2</v>
      </c>
      <c r="E15" s="33"/>
      <c r="F15" s="33"/>
      <c r="G15" s="33"/>
      <c r="H15" s="33"/>
      <c r="I15" s="33"/>
      <c r="J15" s="33"/>
      <c r="K15" s="33"/>
      <c r="L15" s="33"/>
      <c r="M15" s="33"/>
      <c r="N15" s="29" t="s">
        <v>166</v>
      </c>
      <c r="O15" s="33"/>
      <c r="P15" s="164" t="str">
        <f ca="1">IF('Rekapitulácia stavby'!AN13="","",'Rekapitulácia stavby'!AN13)</f>
        <v/>
      </c>
      <c r="Q15" s="164"/>
      <c r="R15" s="33"/>
      <c r="S15" s="34"/>
    </row>
    <row r="16" spans="1:67" s="1" customFormat="1" ht="18" customHeight="1">
      <c r="B16" s="32"/>
      <c r="C16" s="33"/>
      <c r="D16" s="33"/>
      <c r="E16" s="27" t="str">
        <f ca="1"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33"/>
      <c r="N16" s="29" t="s">
        <v>1</v>
      </c>
      <c r="O16" s="33"/>
      <c r="P16" s="164" t="str">
        <f ca="1">IF('Rekapitulácia stavby'!AN14="","",'Rekapitulácia stavby'!AN14)</f>
        <v/>
      </c>
      <c r="Q16" s="164"/>
      <c r="R16" s="33"/>
      <c r="S16" s="34"/>
    </row>
    <row r="17" spans="2:19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</row>
    <row r="18" spans="2:19" s="1" customFormat="1" ht="14.45" customHeight="1">
      <c r="B18" s="32"/>
      <c r="C18" s="33"/>
      <c r="D18" s="29" t="s">
        <v>4</v>
      </c>
      <c r="E18" s="33"/>
      <c r="F18" s="33"/>
      <c r="G18" s="33"/>
      <c r="H18" s="33"/>
      <c r="I18" s="33"/>
      <c r="J18" s="33"/>
      <c r="K18" s="33"/>
      <c r="L18" s="33"/>
      <c r="M18" s="33"/>
      <c r="N18" s="29" t="s">
        <v>166</v>
      </c>
      <c r="O18" s="33"/>
      <c r="P18" s="164" t="s">
        <v>148</v>
      </c>
      <c r="Q18" s="164"/>
      <c r="R18" s="33"/>
      <c r="S18" s="34"/>
    </row>
    <row r="19" spans="2:19" s="1" customFormat="1" ht="18" customHeight="1">
      <c r="B19" s="32"/>
      <c r="C19" s="33"/>
      <c r="D19" s="33"/>
      <c r="E19" s="27" t="s">
        <v>5</v>
      </c>
      <c r="F19" s="33"/>
      <c r="G19" s="33"/>
      <c r="H19" s="33"/>
      <c r="I19" s="33"/>
      <c r="J19" s="33"/>
      <c r="K19" s="33"/>
      <c r="L19" s="33"/>
      <c r="M19" s="33"/>
      <c r="N19" s="29" t="s">
        <v>1</v>
      </c>
      <c r="O19" s="33"/>
      <c r="P19" s="164" t="s">
        <v>148</v>
      </c>
      <c r="Q19" s="164"/>
      <c r="R19" s="33"/>
      <c r="S19" s="34"/>
    </row>
    <row r="20" spans="2:19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</row>
    <row r="21" spans="2:19" s="1" customFormat="1" ht="14.45" customHeight="1">
      <c r="B21" s="32"/>
      <c r="C21" s="33"/>
      <c r="D21" s="29" t="s">
        <v>7</v>
      </c>
      <c r="E21" s="33"/>
      <c r="F21" s="33"/>
      <c r="G21" s="33"/>
      <c r="H21" s="33"/>
      <c r="I21" s="33"/>
      <c r="J21" s="33"/>
      <c r="K21" s="33"/>
      <c r="L21" s="33"/>
      <c r="M21" s="33"/>
      <c r="N21" s="29" t="s">
        <v>166</v>
      </c>
      <c r="O21" s="33"/>
      <c r="P21" s="164" t="s">
        <v>148</v>
      </c>
      <c r="Q21" s="164"/>
      <c r="R21" s="33"/>
      <c r="S21" s="34"/>
    </row>
    <row r="22" spans="2:19" s="1" customFormat="1" ht="18" customHeight="1">
      <c r="B22" s="32"/>
      <c r="C22" s="33"/>
      <c r="D22" s="33"/>
      <c r="E22" s="27" t="s">
        <v>8</v>
      </c>
      <c r="F22" s="33"/>
      <c r="G22" s="33"/>
      <c r="H22" s="33"/>
      <c r="I22" s="33"/>
      <c r="J22" s="33"/>
      <c r="K22" s="33"/>
      <c r="L22" s="33"/>
      <c r="M22" s="33"/>
      <c r="N22" s="29" t="s">
        <v>1</v>
      </c>
      <c r="O22" s="33"/>
      <c r="P22" s="164" t="s">
        <v>148</v>
      </c>
      <c r="Q22" s="164"/>
      <c r="R22" s="33"/>
      <c r="S22" s="34"/>
    </row>
    <row r="23" spans="2:19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</row>
    <row r="24" spans="2:19" s="1" customFormat="1" ht="14.45" customHeight="1">
      <c r="B24" s="32"/>
      <c r="C24" s="33"/>
      <c r="D24" s="29" t="s">
        <v>9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</row>
    <row r="25" spans="2:19" s="1" customFormat="1" ht="22.5" customHeight="1">
      <c r="B25" s="32"/>
      <c r="C25" s="33"/>
      <c r="D25" s="33"/>
      <c r="E25" s="204" t="s">
        <v>148</v>
      </c>
      <c r="F25" s="204"/>
      <c r="G25" s="204"/>
      <c r="H25" s="204"/>
      <c r="I25" s="204"/>
      <c r="J25" s="204"/>
      <c r="K25" s="204"/>
      <c r="L25" s="204"/>
      <c r="M25" s="204"/>
      <c r="N25" s="33"/>
      <c r="O25" s="33"/>
      <c r="P25" s="33"/>
      <c r="Q25" s="33"/>
      <c r="R25" s="33"/>
      <c r="S25" s="34"/>
    </row>
    <row r="26" spans="2:19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</row>
    <row r="27" spans="2:19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33"/>
      <c r="S27" s="34"/>
    </row>
    <row r="28" spans="2:19" s="1" customFormat="1" ht="14.45" customHeight="1">
      <c r="B28" s="32"/>
      <c r="C28" s="33"/>
      <c r="D28" s="109" t="s">
        <v>82</v>
      </c>
      <c r="E28" s="33"/>
      <c r="F28" s="33"/>
      <c r="G28" s="33"/>
      <c r="H28" s="33"/>
      <c r="I28" s="33"/>
      <c r="J28" s="33"/>
      <c r="K28" s="33"/>
      <c r="L28" s="33"/>
      <c r="M28" s="33"/>
      <c r="N28" s="195">
        <f>O89</f>
        <v>0</v>
      </c>
      <c r="O28" s="195"/>
      <c r="P28" s="195"/>
      <c r="Q28" s="195"/>
      <c r="R28" s="33"/>
      <c r="S28" s="34"/>
    </row>
    <row r="29" spans="2:19" s="1" customFormat="1" ht="14.45" customHeight="1">
      <c r="B29" s="32"/>
      <c r="C29" s="33"/>
      <c r="D29" s="31" t="s">
        <v>83</v>
      </c>
      <c r="E29" s="33"/>
      <c r="F29" s="33"/>
      <c r="G29" s="33"/>
      <c r="H29" s="33"/>
      <c r="I29" s="33"/>
      <c r="J29" s="33"/>
      <c r="K29" s="33"/>
      <c r="L29" s="33"/>
      <c r="M29" s="33"/>
      <c r="N29" s="195">
        <f>O96</f>
        <v>0</v>
      </c>
      <c r="O29" s="195"/>
      <c r="P29" s="195"/>
      <c r="Q29" s="195"/>
      <c r="R29" s="33"/>
      <c r="S29" s="34"/>
    </row>
    <row r="30" spans="2:19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</row>
    <row r="31" spans="2:19" s="1" customFormat="1" ht="25.35" customHeight="1">
      <c r="B31" s="32"/>
      <c r="C31" s="33"/>
      <c r="D31" s="110" t="s">
        <v>12</v>
      </c>
      <c r="E31" s="33"/>
      <c r="F31" s="33"/>
      <c r="G31" s="33"/>
      <c r="H31" s="33"/>
      <c r="I31" s="33"/>
      <c r="J31" s="33"/>
      <c r="K31" s="33"/>
      <c r="L31" s="33"/>
      <c r="M31" s="33"/>
      <c r="N31" s="198">
        <f>ROUND(N28+N29,2)</f>
        <v>0</v>
      </c>
      <c r="O31" s="199"/>
      <c r="P31" s="199"/>
      <c r="Q31" s="199"/>
      <c r="R31" s="33"/>
      <c r="S31" s="34"/>
    </row>
    <row r="32" spans="2:19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33"/>
      <c r="S32" s="34"/>
    </row>
    <row r="33" spans="2:19" s="1" customFormat="1" ht="14.45" customHeight="1">
      <c r="B33" s="32"/>
      <c r="C33" s="33"/>
      <c r="D33" s="39" t="s">
        <v>13</v>
      </c>
      <c r="E33" s="39" t="s">
        <v>14</v>
      </c>
      <c r="F33" s="40">
        <v>0.2</v>
      </c>
      <c r="G33" s="111" t="s">
        <v>15</v>
      </c>
      <c r="H33" s="200">
        <f>ROUND((SUM(BF96:BF97)+SUM(BF116:BF141)), 2)</f>
        <v>0</v>
      </c>
      <c r="I33" s="199"/>
      <c r="J33" s="199"/>
      <c r="K33" s="33"/>
      <c r="L33" s="33"/>
      <c r="M33" s="33"/>
      <c r="N33" s="200">
        <f>ROUND(ROUND((SUM(BF96:BF97)+SUM(BF116:BF141)), 2)*F33, 2)</f>
        <v>0</v>
      </c>
      <c r="O33" s="199"/>
      <c r="P33" s="199"/>
      <c r="Q33" s="199"/>
      <c r="R33" s="33"/>
      <c r="S33" s="34"/>
    </row>
    <row r="34" spans="2:19" s="1" customFormat="1" ht="14.45" customHeight="1">
      <c r="B34" s="32"/>
      <c r="C34" s="33"/>
      <c r="D34" s="33"/>
      <c r="E34" s="39" t="s">
        <v>16</v>
      </c>
      <c r="F34" s="40">
        <v>0.2</v>
      </c>
      <c r="G34" s="111" t="s">
        <v>15</v>
      </c>
      <c r="H34" s="200">
        <f>ROUND((SUM(BG96:BG97)+SUM(BG116:BG141)), 2)</f>
        <v>0</v>
      </c>
      <c r="I34" s="199"/>
      <c r="J34" s="199"/>
      <c r="K34" s="33"/>
      <c r="L34" s="33"/>
      <c r="M34" s="33"/>
      <c r="N34" s="200">
        <f>H34*0.2</f>
        <v>0</v>
      </c>
      <c r="O34" s="199"/>
      <c r="P34" s="199"/>
      <c r="Q34" s="199"/>
      <c r="R34" s="33"/>
      <c r="S34" s="34"/>
    </row>
    <row r="35" spans="2:19" s="1" customFormat="1" ht="14.45" hidden="1" customHeight="1">
      <c r="B35" s="32"/>
      <c r="C35" s="33"/>
      <c r="D35" s="33"/>
      <c r="E35" s="39" t="s">
        <v>17</v>
      </c>
      <c r="F35" s="40">
        <v>0.2</v>
      </c>
      <c r="G35" s="111" t="s">
        <v>15</v>
      </c>
      <c r="H35" s="200">
        <f>ROUND((SUM(BH96:BH97)+SUM(BH116:BH141)), 2)</f>
        <v>0</v>
      </c>
      <c r="I35" s="199"/>
      <c r="J35" s="199"/>
      <c r="K35" s="33"/>
      <c r="L35" s="33"/>
      <c r="M35" s="33"/>
      <c r="N35" s="200">
        <v>0</v>
      </c>
      <c r="O35" s="199"/>
      <c r="P35" s="199"/>
      <c r="Q35" s="199"/>
      <c r="R35" s="33"/>
      <c r="S35" s="34"/>
    </row>
    <row r="36" spans="2:19" s="1" customFormat="1" ht="14.45" hidden="1" customHeight="1">
      <c r="B36" s="32"/>
      <c r="C36" s="33"/>
      <c r="D36" s="33"/>
      <c r="E36" s="39" t="s">
        <v>18</v>
      </c>
      <c r="F36" s="40">
        <v>0.2</v>
      </c>
      <c r="G36" s="111" t="s">
        <v>15</v>
      </c>
      <c r="H36" s="200">
        <f>ROUND((SUM(BI96:BI97)+SUM(BI116:BI141)), 2)</f>
        <v>0</v>
      </c>
      <c r="I36" s="199"/>
      <c r="J36" s="199"/>
      <c r="K36" s="33"/>
      <c r="L36" s="33"/>
      <c r="M36" s="33"/>
      <c r="N36" s="200">
        <v>0</v>
      </c>
      <c r="O36" s="199"/>
      <c r="P36" s="199"/>
      <c r="Q36" s="199"/>
      <c r="R36" s="33"/>
      <c r="S36" s="34"/>
    </row>
    <row r="37" spans="2:19" s="1" customFormat="1" ht="14.45" hidden="1" customHeight="1">
      <c r="B37" s="32"/>
      <c r="C37" s="33"/>
      <c r="D37" s="33"/>
      <c r="E37" s="39" t="s">
        <v>19</v>
      </c>
      <c r="F37" s="40">
        <v>0</v>
      </c>
      <c r="G37" s="111" t="s">
        <v>15</v>
      </c>
      <c r="H37" s="200">
        <f>ROUND((SUM(BJ96:BJ97)+SUM(BJ116:BJ141)), 2)</f>
        <v>0</v>
      </c>
      <c r="I37" s="199"/>
      <c r="J37" s="199"/>
      <c r="K37" s="33"/>
      <c r="L37" s="33"/>
      <c r="M37" s="33"/>
      <c r="N37" s="200">
        <v>0</v>
      </c>
      <c r="O37" s="199"/>
      <c r="P37" s="199"/>
      <c r="Q37" s="199"/>
      <c r="R37" s="33"/>
      <c r="S37" s="34"/>
    </row>
    <row r="38" spans="2:19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</row>
    <row r="39" spans="2:19" s="1" customFormat="1" ht="25.35" customHeight="1">
      <c r="B39" s="32"/>
      <c r="C39" s="43"/>
      <c r="D39" s="44" t="s">
        <v>20</v>
      </c>
      <c r="E39" s="45"/>
      <c r="F39" s="45"/>
      <c r="G39" s="112" t="s">
        <v>21</v>
      </c>
      <c r="H39" s="46" t="s">
        <v>22</v>
      </c>
      <c r="I39" s="45"/>
      <c r="J39" s="45"/>
      <c r="K39" s="45"/>
      <c r="L39" s="45"/>
      <c r="M39" s="170">
        <f>SUM(N31:N37)</f>
        <v>0</v>
      </c>
      <c r="N39" s="170"/>
      <c r="O39" s="170"/>
      <c r="P39" s="170"/>
      <c r="Q39" s="211"/>
      <c r="R39" s="43"/>
      <c r="S39" s="34"/>
    </row>
    <row r="40" spans="2:19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</row>
    <row r="41" spans="2:19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</row>
    <row r="42" spans="2:19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3"/>
    </row>
    <row r="43" spans="2:19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3"/>
    </row>
    <row r="44" spans="2:19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3"/>
    </row>
    <row r="45" spans="2:19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3"/>
    </row>
    <row r="46" spans="2:19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3"/>
    </row>
    <row r="47" spans="2:19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3"/>
    </row>
    <row r="48" spans="2:19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3"/>
    </row>
    <row r="49" spans="2:19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3"/>
    </row>
    <row r="50" spans="2:19" s="1" customFormat="1" ht="15">
      <c r="B50" s="32"/>
      <c r="C50" s="33"/>
      <c r="D50" s="47" t="s">
        <v>23</v>
      </c>
      <c r="E50" s="48"/>
      <c r="F50" s="48"/>
      <c r="G50" s="48"/>
      <c r="H50" s="49"/>
      <c r="I50" s="33"/>
      <c r="J50" s="47" t="s">
        <v>24</v>
      </c>
      <c r="K50" s="48"/>
      <c r="L50" s="48"/>
      <c r="M50" s="48"/>
      <c r="N50" s="48"/>
      <c r="O50" s="48"/>
      <c r="P50" s="48"/>
      <c r="Q50" s="49"/>
      <c r="R50" s="33"/>
      <c r="S50" s="34"/>
    </row>
    <row r="51" spans="2:19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25"/>
      <c r="Q51" s="51"/>
      <c r="R51" s="25"/>
      <c r="S51" s="23"/>
    </row>
    <row r="52" spans="2:19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25"/>
      <c r="Q52" s="51"/>
      <c r="R52" s="25"/>
      <c r="S52" s="23"/>
    </row>
    <row r="53" spans="2:19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25"/>
      <c r="Q53" s="51"/>
      <c r="R53" s="25"/>
      <c r="S53" s="23"/>
    </row>
    <row r="54" spans="2:19" ht="11.45" customHeight="1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25"/>
      <c r="Q54" s="51"/>
      <c r="R54" s="25"/>
      <c r="S54" s="23"/>
    </row>
    <row r="55" spans="2:19" hidden="1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25"/>
      <c r="Q55" s="51"/>
      <c r="R55" s="25"/>
      <c r="S55" s="23"/>
    </row>
    <row r="56" spans="2:19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25"/>
      <c r="Q56" s="51"/>
      <c r="R56" s="25"/>
      <c r="S56" s="23"/>
    </row>
    <row r="57" spans="2:19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25"/>
      <c r="Q57" s="51"/>
      <c r="R57" s="25"/>
      <c r="S57" s="23"/>
    </row>
    <row r="58" spans="2:19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25"/>
      <c r="Q58" s="51"/>
      <c r="R58" s="25"/>
      <c r="S58" s="23"/>
    </row>
    <row r="59" spans="2:19" s="1" customFormat="1" ht="15">
      <c r="B59" s="32"/>
      <c r="C59" s="33"/>
      <c r="D59" s="52" t="s">
        <v>25</v>
      </c>
      <c r="E59" s="53"/>
      <c r="F59" s="53"/>
      <c r="G59" s="54" t="s">
        <v>26</v>
      </c>
      <c r="H59" s="55"/>
      <c r="I59" s="33"/>
      <c r="J59" s="52" t="s">
        <v>25</v>
      </c>
      <c r="K59" s="53"/>
      <c r="L59" s="53"/>
      <c r="M59" s="53"/>
      <c r="N59" s="53"/>
      <c r="O59" s="54" t="s">
        <v>26</v>
      </c>
      <c r="P59" s="53"/>
      <c r="Q59" s="55"/>
      <c r="R59" s="33"/>
      <c r="S59" s="34"/>
    </row>
    <row r="60" spans="2:19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3"/>
    </row>
    <row r="61" spans="2:19" s="1" customFormat="1" ht="15">
      <c r="B61" s="32"/>
      <c r="C61" s="33"/>
      <c r="D61" s="47" t="s">
        <v>27</v>
      </c>
      <c r="E61" s="48"/>
      <c r="F61" s="48"/>
      <c r="G61" s="48"/>
      <c r="H61" s="49"/>
      <c r="I61" s="33"/>
      <c r="J61" s="47" t="s">
        <v>28</v>
      </c>
      <c r="K61" s="48"/>
      <c r="L61" s="48"/>
      <c r="M61" s="48"/>
      <c r="N61" s="48"/>
      <c r="O61" s="48"/>
      <c r="P61" s="48"/>
      <c r="Q61" s="49"/>
      <c r="R61" s="33"/>
      <c r="S61" s="34"/>
    </row>
    <row r="62" spans="2:19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25"/>
      <c r="Q62" s="51"/>
      <c r="R62" s="25"/>
      <c r="S62" s="23"/>
    </row>
    <row r="63" spans="2:19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25"/>
      <c r="Q63" s="51"/>
      <c r="R63" s="25"/>
      <c r="S63" s="23"/>
    </row>
    <row r="64" spans="2:19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25"/>
      <c r="Q64" s="51"/>
      <c r="R64" s="25"/>
      <c r="S64" s="23"/>
    </row>
    <row r="65" spans="2:19" ht="7.15" customHeight="1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25"/>
      <c r="Q65" s="51"/>
      <c r="R65" s="25"/>
      <c r="S65" s="23"/>
    </row>
    <row r="66" spans="2:19" hidden="1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25"/>
      <c r="Q66" s="51"/>
      <c r="R66" s="25"/>
      <c r="S66" s="23"/>
    </row>
    <row r="67" spans="2:19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25"/>
      <c r="Q67" s="51"/>
      <c r="R67" s="25"/>
      <c r="S67" s="23"/>
    </row>
    <row r="68" spans="2:19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25"/>
      <c r="Q68" s="51"/>
      <c r="R68" s="25"/>
      <c r="S68" s="23"/>
    </row>
    <row r="69" spans="2:19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25"/>
      <c r="Q69" s="51"/>
      <c r="R69" s="25"/>
      <c r="S69" s="23"/>
    </row>
    <row r="70" spans="2:19" s="1" customFormat="1" ht="15">
      <c r="B70" s="32"/>
      <c r="C70" s="33"/>
      <c r="D70" s="52" t="s">
        <v>25</v>
      </c>
      <c r="E70" s="53"/>
      <c r="F70" s="53"/>
      <c r="G70" s="54" t="s">
        <v>26</v>
      </c>
      <c r="H70" s="55"/>
      <c r="I70" s="33"/>
      <c r="J70" s="52" t="s">
        <v>25</v>
      </c>
      <c r="K70" s="53"/>
      <c r="L70" s="53"/>
      <c r="M70" s="53"/>
      <c r="N70" s="53"/>
      <c r="O70" s="54" t="s">
        <v>26</v>
      </c>
      <c r="P70" s="53"/>
      <c r="Q70" s="55"/>
      <c r="R70" s="33"/>
      <c r="S70" s="34"/>
    </row>
    <row r="71" spans="2:19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8"/>
    </row>
    <row r="75" spans="2:19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</row>
    <row r="76" spans="2:19" s="1" customFormat="1" ht="36.950000000000003" customHeight="1">
      <c r="B76" s="32"/>
      <c r="C76" s="162" t="s">
        <v>84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34"/>
    </row>
    <row r="77" spans="2:19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</row>
    <row r="78" spans="2:19" s="1" customFormat="1" ht="30" customHeight="1">
      <c r="B78" s="32"/>
      <c r="C78" s="29" t="s">
        <v>158</v>
      </c>
      <c r="D78" s="33"/>
      <c r="E78" s="33"/>
      <c r="F78" s="201" t="str">
        <f>F6</f>
        <v>MŠ Teplická - realizačný projekt - Detské Ihriská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33"/>
      <c r="S78" s="34"/>
    </row>
    <row r="79" spans="2:19" ht="30" customHeight="1">
      <c r="B79" s="22"/>
      <c r="C79" s="29" t="s">
        <v>79</v>
      </c>
      <c r="D79" s="25"/>
      <c r="E79" s="25"/>
      <c r="F79" s="201" t="s">
        <v>80</v>
      </c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25"/>
      <c r="S79" s="23"/>
    </row>
    <row r="80" spans="2:19" s="1" customFormat="1" ht="36.950000000000003" customHeight="1">
      <c r="B80" s="32"/>
      <c r="C80" s="66" t="s">
        <v>81</v>
      </c>
      <c r="D80" s="33"/>
      <c r="E80" s="33"/>
      <c r="F80" s="172" t="str">
        <f>F8</f>
        <v>SO 06 - DETSKÉ IHRISKÁ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33"/>
      <c r="S80" s="34"/>
    </row>
    <row r="81" spans="2:48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</row>
    <row r="82" spans="2:48" s="1" customFormat="1" ht="18" customHeight="1">
      <c r="B82" s="32"/>
      <c r="C82" s="29" t="s">
        <v>161</v>
      </c>
      <c r="D82" s="33"/>
      <c r="E82" s="33"/>
      <c r="F82" s="27" t="str">
        <f>F10</f>
        <v>Teplická 5, Bratislava-Nové Mesto,P. č.:12142/220</v>
      </c>
      <c r="G82" s="33"/>
      <c r="H82" s="33"/>
      <c r="I82" s="33"/>
      <c r="J82" s="33"/>
      <c r="K82" s="29" t="s">
        <v>163</v>
      </c>
      <c r="L82" s="29"/>
      <c r="M82" s="33"/>
      <c r="N82" s="203" t="str">
        <f>IF(P10="","",P10)</f>
        <v>10.4.2017</v>
      </c>
      <c r="O82" s="203"/>
      <c r="P82" s="203"/>
      <c r="Q82" s="203"/>
      <c r="R82" s="33"/>
      <c r="S82" s="34"/>
    </row>
    <row r="83" spans="2:48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</row>
    <row r="84" spans="2:48" s="1" customFormat="1" ht="15">
      <c r="B84" s="32"/>
      <c r="C84" s="29" t="s">
        <v>165</v>
      </c>
      <c r="D84" s="33"/>
      <c r="E84" s="33"/>
      <c r="F84" s="27" t="str">
        <f>E13</f>
        <v>M.Ú. Bratislava - Nové Mesto, Junácka 1, 83291 BA</v>
      </c>
      <c r="G84" s="33"/>
      <c r="H84" s="33"/>
      <c r="I84" s="33"/>
      <c r="J84" s="33"/>
      <c r="K84" s="29" t="s">
        <v>4</v>
      </c>
      <c r="L84" s="29"/>
      <c r="M84" s="33"/>
      <c r="N84" s="164" t="str">
        <f>E19</f>
        <v xml:space="preserve"> Ing. Arch. Rudolf Benček AA1984</v>
      </c>
      <c r="O84" s="164"/>
      <c r="P84" s="164"/>
      <c r="Q84" s="164"/>
      <c r="R84" s="164"/>
      <c r="S84" s="34"/>
    </row>
    <row r="85" spans="2:48" s="1" customFormat="1" ht="14.45" customHeight="1">
      <c r="B85" s="32"/>
      <c r="C85" s="29" t="s">
        <v>2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7</v>
      </c>
      <c r="L85" s="29"/>
      <c r="M85" s="33"/>
      <c r="N85" s="164" t="str">
        <f>E22</f>
        <v>Mária Žákovičová</v>
      </c>
      <c r="O85" s="164"/>
      <c r="P85" s="164"/>
      <c r="Q85" s="164"/>
      <c r="R85" s="164"/>
      <c r="S85" s="34"/>
    </row>
    <row r="86" spans="2:4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</row>
    <row r="87" spans="2:48" s="1" customFormat="1" ht="29.25" customHeight="1">
      <c r="B87" s="32"/>
      <c r="C87" s="209" t="s">
        <v>85</v>
      </c>
      <c r="D87" s="210"/>
      <c r="E87" s="210"/>
      <c r="F87" s="210"/>
      <c r="G87" s="210"/>
      <c r="H87" s="43"/>
      <c r="I87" s="43"/>
      <c r="J87" s="43"/>
      <c r="K87" s="43"/>
      <c r="L87" s="43"/>
      <c r="M87" s="43"/>
      <c r="N87" s="43"/>
      <c r="O87" s="209" t="s">
        <v>86</v>
      </c>
      <c r="P87" s="210"/>
      <c r="Q87" s="210"/>
      <c r="R87" s="210"/>
      <c r="S87" s="34"/>
    </row>
    <row r="88" spans="2:4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4"/>
    </row>
    <row r="89" spans="2:48" s="1" customFormat="1" ht="29.25" customHeight="1">
      <c r="B89" s="32"/>
      <c r="C89" s="113" t="s">
        <v>87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186">
        <f>O116</f>
        <v>0</v>
      </c>
      <c r="P89" s="205"/>
      <c r="Q89" s="205"/>
      <c r="R89" s="205"/>
      <c r="S89" s="34"/>
      <c r="AV89" s="18" t="s">
        <v>88</v>
      </c>
    </row>
    <row r="90" spans="2:48" s="7" customFormat="1" ht="24.95" customHeight="1">
      <c r="B90" s="114"/>
      <c r="C90" s="115"/>
      <c r="D90" s="116" t="s">
        <v>89</v>
      </c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207">
        <f>O117</f>
        <v>0</v>
      </c>
      <c r="P90" s="208"/>
      <c r="Q90" s="208"/>
      <c r="R90" s="208"/>
      <c r="S90" s="117"/>
    </row>
    <row r="91" spans="2:48" s="8" customFormat="1" ht="19.899999999999999" customHeight="1">
      <c r="B91" s="118"/>
      <c r="C91" s="95"/>
      <c r="D91" s="119" t="s">
        <v>90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179">
        <f>O118</f>
        <v>0</v>
      </c>
      <c r="P91" s="180"/>
      <c r="Q91" s="180"/>
      <c r="R91" s="180"/>
      <c r="S91" s="120"/>
    </row>
    <row r="92" spans="2:48" s="8" customFormat="1" ht="19.899999999999999" customHeight="1">
      <c r="B92" s="118"/>
      <c r="C92" s="95"/>
      <c r="D92" s="119" t="s">
        <v>91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179">
        <f>O128</f>
        <v>0</v>
      </c>
      <c r="P92" s="180"/>
      <c r="Q92" s="180"/>
      <c r="R92" s="180"/>
      <c r="S92" s="120"/>
    </row>
    <row r="93" spans="2:48" s="7" customFormat="1" ht="24.95" customHeight="1">
      <c r="B93" s="114"/>
      <c r="C93" s="115"/>
      <c r="D93" s="116" t="s">
        <v>92</v>
      </c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207">
        <f>O135</f>
        <v>0</v>
      </c>
      <c r="P93" s="208"/>
      <c r="Q93" s="208"/>
      <c r="R93" s="208"/>
      <c r="S93" s="117"/>
    </row>
    <row r="94" spans="2:48" s="8" customFormat="1" ht="19.899999999999999" customHeight="1">
      <c r="B94" s="118"/>
      <c r="C94" s="95"/>
      <c r="D94" s="119" t="s">
        <v>93</v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179">
        <f>O136</f>
        <v>0</v>
      </c>
      <c r="P94" s="180"/>
      <c r="Q94" s="180"/>
      <c r="R94" s="180"/>
      <c r="S94" s="120"/>
    </row>
    <row r="95" spans="2:48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4"/>
    </row>
    <row r="96" spans="2:48" s="1" customFormat="1" ht="29.25" customHeight="1">
      <c r="B96" s="32"/>
      <c r="C96" s="113" t="s">
        <v>94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05">
        <v>0</v>
      </c>
      <c r="P96" s="206"/>
      <c r="Q96" s="206"/>
      <c r="R96" s="206"/>
      <c r="S96" s="34"/>
      <c r="U96" s="121"/>
      <c r="V96" s="122" t="s">
        <v>13</v>
      </c>
    </row>
    <row r="97" spans="2:19" s="1" customFormat="1" ht="18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4"/>
    </row>
    <row r="98" spans="2:19" s="1" customFormat="1" ht="29.25" customHeight="1">
      <c r="B98" s="32"/>
      <c r="C98" s="107" t="s">
        <v>72</v>
      </c>
      <c r="D98" s="43"/>
      <c r="E98" s="43"/>
      <c r="F98" s="43"/>
      <c r="G98" s="43"/>
      <c r="H98" s="43"/>
      <c r="I98" s="43"/>
      <c r="J98" s="43"/>
      <c r="K98" s="43"/>
      <c r="L98" s="43"/>
      <c r="M98" s="184">
        <f>ROUND(SUM(O89+O96),2)</f>
        <v>0</v>
      </c>
      <c r="N98" s="184"/>
      <c r="O98" s="184"/>
      <c r="P98" s="184"/>
      <c r="Q98" s="184"/>
      <c r="R98" s="184"/>
      <c r="S98" s="34"/>
    </row>
    <row r="99" spans="2:19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8"/>
    </row>
    <row r="103" spans="2:19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</row>
    <row r="104" spans="2:19" s="1" customFormat="1" ht="36.950000000000003" customHeight="1">
      <c r="B104" s="32"/>
      <c r="C104" s="162" t="s">
        <v>95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34"/>
    </row>
    <row r="105" spans="2:19" s="1" customFormat="1" ht="6.95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4"/>
    </row>
    <row r="106" spans="2:19" s="1" customFormat="1" ht="30" customHeight="1">
      <c r="B106" s="32"/>
      <c r="C106" s="29" t="s">
        <v>158</v>
      </c>
      <c r="D106" s="33"/>
      <c r="E106" s="33"/>
      <c r="F106" s="201" t="str">
        <f>F6</f>
        <v>MŠ Teplická - realizačný projekt - Detské Ihriská</v>
      </c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33"/>
      <c r="S106" s="34"/>
    </row>
    <row r="107" spans="2:19" ht="30" customHeight="1">
      <c r="B107" s="22"/>
      <c r="C107" s="29" t="s">
        <v>79</v>
      </c>
      <c r="D107" s="25"/>
      <c r="E107" s="25"/>
      <c r="F107" s="201" t="s">
        <v>80</v>
      </c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25"/>
      <c r="S107" s="23"/>
    </row>
    <row r="108" spans="2:19" s="1" customFormat="1" ht="36.950000000000003" customHeight="1">
      <c r="B108" s="32"/>
      <c r="C108" s="66" t="s">
        <v>81</v>
      </c>
      <c r="D108" s="33"/>
      <c r="E108" s="33"/>
      <c r="F108" s="172" t="str">
        <f>F8</f>
        <v>SO 06 - DETSKÉ IHRISKÁ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33"/>
      <c r="S108" s="34"/>
    </row>
    <row r="109" spans="2:19" s="1" customFormat="1" ht="6.9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4"/>
    </row>
    <row r="110" spans="2:19" s="1" customFormat="1" ht="18" customHeight="1">
      <c r="B110" s="32"/>
      <c r="C110" s="29" t="s">
        <v>161</v>
      </c>
      <c r="D110" s="33"/>
      <c r="E110" s="33"/>
      <c r="F110" s="27" t="str">
        <f>F10</f>
        <v>Teplická 5, Bratislava-Nové Mesto,P. č.:12142/220</v>
      </c>
      <c r="G110" s="33"/>
      <c r="H110" s="33"/>
      <c r="I110" s="33"/>
      <c r="J110" s="33"/>
      <c r="K110" s="29" t="s">
        <v>163</v>
      </c>
      <c r="L110" s="29"/>
      <c r="M110" s="33"/>
      <c r="N110" s="203" t="str">
        <f>IF(P10="","",P10)</f>
        <v>10.4.2017</v>
      </c>
      <c r="O110" s="203"/>
      <c r="P110" s="203"/>
      <c r="Q110" s="203"/>
      <c r="R110" s="33"/>
      <c r="S110" s="34"/>
    </row>
    <row r="111" spans="2:19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4"/>
    </row>
    <row r="112" spans="2:19" s="1" customFormat="1" ht="15">
      <c r="B112" s="32"/>
      <c r="C112" s="29" t="s">
        <v>165</v>
      </c>
      <c r="D112" s="33"/>
      <c r="E112" s="33"/>
      <c r="F112" s="27" t="str">
        <f>E13</f>
        <v>M.Ú. Bratislava - Nové Mesto, Junácka 1, 83291 BA</v>
      </c>
      <c r="G112" s="33"/>
      <c r="H112" s="33"/>
      <c r="I112" s="33"/>
      <c r="J112" s="33"/>
      <c r="K112" s="29" t="s">
        <v>4</v>
      </c>
      <c r="L112" s="29"/>
      <c r="M112" s="33"/>
      <c r="N112" s="164" t="str">
        <f>E19</f>
        <v xml:space="preserve"> Ing. Arch. Rudolf Benček AA1984</v>
      </c>
      <c r="O112" s="164"/>
      <c r="P112" s="164"/>
      <c r="Q112" s="164"/>
      <c r="R112" s="164"/>
      <c r="S112" s="34"/>
    </row>
    <row r="113" spans="2:66" s="1" customFormat="1" ht="14.45" customHeight="1">
      <c r="B113" s="32"/>
      <c r="C113" s="29" t="s">
        <v>2</v>
      </c>
      <c r="D113" s="33"/>
      <c r="E113" s="33"/>
      <c r="F113" s="27" t="str">
        <f>IF(E16="","",E16)</f>
        <v xml:space="preserve"> </v>
      </c>
      <c r="G113" s="33"/>
      <c r="H113" s="33"/>
      <c r="I113" s="33"/>
      <c r="J113" s="33"/>
      <c r="K113" s="29" t="s">
        <v>7</v>
      </c>
      <c r="L113" s="29"/>
      <c r="M113" s="33"/>
      <c r="N113" s="164" t="str">
        <f>E22</f>
        <v>Mária Žákovičová</v>
      </c>
      <c r="O113" s="164"/>
      <c r="P113" s="164"/>
      <c r="Q113" s="164"/>
      <c r="R113" s="164"/>
      <c r="S113" s="34"/>
    </row>
    <row r="114" spans="2:66" s="1" customFormat="1" ht="10.3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4"/>
    </row>
    <row r="115" spans="2:66" s="9" customFormat="1" ht="29.25" customHeight="1">
      <c r="B115" s="123"/>
      <c r="C115" s="124" t="s">
        <v>96</v>
      </c>
      <c r="D115" s="125" t="s">
        <v>97</v>
      </c>
      <c r="E115" s="125" t="s">
        <v>31</v>
      </c>
      <c r="F115" s="213" t="s">
        <v>98</v>
      </c>
      <c r="G115" s="213"/>
      <c r="H115" s="213"/>
      <c r="I115" s="213"/>
      <c r="J115" s="125" t="s">
        <v>99</v>
      </c>
      <c r="K115" s="125" t="s">
        <v>100</v>
      </c>
      <c r="L115" s="125" t="s">
        <v>142</v>
      </c>
      <c r="M115" s="214" t="s">
        <v>101</v>
      </c>
      <c r="N115" s="214"/>
      <c r="O115" s="213" t="s">
        <v>86</v>
      </c>
      <c r="P115" s="213"/>
      <c r="Q115" s="213"/>
      <c r="R115" s="215"/>
      <c r="S115" s="126"/>
      <c r="U115" s="72" t="s">
        <v>102</v>
      </c>
      <c r="V115" s="73" t="s">
        <v>13</v>
      </c>
      <c r="W115" s="73" t="s">
        <v>103</v>
      </c>
      <c r="X115" s="73" t="s">
        <v>104</v>
      </c>
      <c r="Y115" s="73" t="s">
        <v>105</v>
      </c>
      <c r="Z115" s="73" t="s">
        <v>106</v>
      </c>
      <c r="AA115" s="73" t="s">
        <v>107</v>
      </c>
      <c r="AB115" s="74" t="s">
        <v>108</v>
      </c>
    </row>
    <row r="116" spans="2:66" s="1" customFormat="1" ht="29.25" customHeight="1">
      <c r="B116" s="32"/>
      <c r="C116" s="76" t="s">
        <v>82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17">
        <f>O117+O135</f>
        <v>0</v>
      </c>
      <c r="P116" s="218"/>
      <c r="Q116" s="218"/>
      <c r="R116" s="218"/>
      <c r="S116" s="34"/>
      <c r="U116" s="75"/>
      <c r="V116" s="48"/>
      <c r="W116" s="48"/>
      <c r="X116" s="127">
        <f>X117+X135</f>
        <v>46.584357119999993</v>
      </c>
      <c r="Y116" s="48"/>
      <c r="Z116" s="127">
        <f>Z117+Z135</f>
        <v>3.0000000000000001E-3</v>
      </c>
      <c r="AA116" s="48"/>
      <c r="AB116" s="128">
        <f>AB117+AB135</f>
        <v>0</v>
      </c>
      <c r="AD116" s="154">
        <f>SUM(AD119:AD141)</f>
        <v>0</v>
      </c>
      <c r="AU116" s="18" t="s">
        <v>48</v>
      </c>
      <c r="AV116" s="18" t="s">
        <v>88</v>
      </c>
      <c r="BL116" s="129">
        <f>BL117+BL135</f>
        <v>0</v>
      </c>
    </row>
    <row r="117" spans="2:66" s="10" customFormat="1" ht="37.35" customHeight="1">
      <c r="B117" s="130"/>
      <c r="C117" s="131"/>
      <c r="D117" s="132" t="s">
        <v>89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219">
        <f>O118+O128</f>
        <v>0</v>
      </c>
      <c r="P117" s="207"/>
      <c r="Q117" s="207"/>
      <c r="R117" s="207"/>
      <c r="S117" s="133"/>
      <c r="U117" s="134"/>
      <c r="V117" s="131"/>
      <c r="W117" s="131"/>
      <c r="X117" s="135">
        <f>X118+X128</f>
        <v>35.450457119999996</v>
      </c>
      <c r="Y117" s="131"/>
      <c r="Z117" s="135">
        <f>Z118+Z128</f>
        <v>0</v>
      </c>
      <c r="AA117" s="131"/>
      <c r="AB117" s="136">
        <f>AB118+AB128</f>
        <v>0</v>
      </c>
      <c r="AS117" s="137" t="s">
        <v>56</v>
      </c>
      <c r="AU117" s="138" t="s">
        <v>48</v>
      </c>
      <c r="AV117" s="138" t="s">
        <v>49</v>
      </c>
      <c r="AZ117" s="137" t="s">
        <v>109</v>
      </c>
      <c r="BL117" s="139">
        <f>BL118+BL128</f>
        <v>0</v>
      </c>
    </row>
    <row r="118" spans="2:66" s="10" customFormat="1" ht="19.899999999999999" customHeight="1">
      <c r="B118" s="130"/>
      <c r="C118" s="131"/>
      <c r="D118" s="140" t="s">
        <v>90</v>
      </c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220">
        <f>SUM(O119:R127)</f>
        <v>0</v>
      </c>
      <c r="P118" s="221"/>
      <c r="Q118" s="221"/>
      <c r="R118" s="221"/>
      <c r="S118" s="133"/>
      <c r="U118" s="134"/>
      <c r="V118" s="131"/>
      <c r="W118" s="131"/>
      <c r="X118" s="135">
        <f>SUM(X119:X127)</f>
        <v>10.578457119999998</v>
      </c>
      <c r="Y118" s="131"/>
      <c r="Z118" s="135">
        <f>SUM(Z119:Z127)</f>
        <v>0</v>
      </c>
      <c r="AA118" s="131"/>
      <c r="AB118" s="136">
        <f>SUM(AB119:AB127)</f>
        <v>0</v>
      </c>
      <c r="AS118" s="137" t="s">
        <v>56</v>
      </c>
      <c r="AU118" s="138" t="s">
        <v>48</v>
      </c>
      <c r="AV118" s="138" t="s">
        <v>56</v>
      </c>
      <c r="AZ118" s="137" t="s">
        <v>109</v>
      </c>
      <c r="BL118" s="139">
        <f>SUM(BL119:BL127)</f>
        <v>0</v>
      </c>
    </row>
    <row r="119" spans="2:66" s="1" customFormat="1" ht="31.5" customHeight="1">
      <c r="B119" s="141"/>
      <c r="C119" s="142" t="s">
        <v>56</v>
      </c>
      <c r="D119" s="142" t="s">
        <v>110</v>
      </c>
      <c r="E119" s="143" t="s">
        <v>171</v>
      </c>
      <c r="F119" s="216" t="s">
        <v>172</v>
      </c>
      <c r="G119" s="216"/>
      <c r="H119" s="216"/>
      <c r="I119" s="216"/>
      <c r="J119" s="144" t="s">
        <v>123</v>
      </c>
      <c r="K119" s="145">
        <v>7.5</v>
      </c>
      <c r="L119" s="145">
        <f>K119</f>
        <v>7.5</v>
      </c>
      <c r="M119" s="212"/>
      <c r="N119" s="212"/>
      <c r="O119" s="212">
        <f>L119*M119</f>
        <v>0</v>
      </c>
      <c r="P119" s="212"/>
      <c r="Q119" s="212"/>
      <c r="R119" s="212"/>
      <c r="S119" s="146"/>
      <c r="T119" s="145"/>
      <c r="U119" s="145" t="s">
        <v>148</v>
      </c>
      <c r="V119" s="145" t="s">
        <v>16</v>
      </c>
      <c r="W119" s="145">
        <v>0.21299999999999999</v>
      </c>
      <c r="X119" s="145">
        <f t="shared" ref="X119:X127" si="0">W119*K119</f>
        <v>1.5974999999999999</v>
      </c>
      <c r="Y119" s="145">
        <v>0</v>
      </c>
      <c r="Z119" s="145">
        <f t="shared" ref="Z119:Z127" si="1">Y119*K119</f>
        <v>0</v>
      </c>
      <c r="AA119" s="145">
        <v>0</v>
      </c>
      <c r="AB119" s="145">
        <f t="shared" ref="AB119:AB127" si="2">AA119*K119</f>
        <v>0</v>
      </c>
      <c r="AC119" s="145"/>
      <c r="AD119" s="155">
        <f>L119*M119</f>
        <v>0</v>
      </c>
      <c r="AS119" s="18" t="s">
        <v>112</v>
      </c>
      <c r="AU119" s="18" t="s">
        <v>110</v>
      </c>
      <c r="AV119" s="18" t="s">
        <v>59</v>
      </c>
      <c r="AZ119" s="18" t="s">
        <v>109</v>
      </c>
      <c r="BF119" s="147">
        <f t="shared" ref="BF119:BF127" si="3">IF(V119="základná",O119,0)</f>
        <v>0</v>
      </c>
      <c r="BG119" s="147">
        <f t="shared" ref="BG119:BG127" si="4">IF(V119="znížená",O119,0)</f>
        <v>0</v>
      </c>
      <c r="BH119" s="147">
        <f t="shared" ref="BH119:BH127" si="5">IF(V119="zákl. prenesená",O119,0)</f>
        <v>0</v>
      </c>
      <c r="BI119" s="147">
        <f t="shared" ref="BI119:BI127" si="6">IF(V119="zníž. prenesená",O119,0)</f>
        <v>0</v>
      </c>
      <c r="BJ119" s="147">
        <f t="shared" ref="BJ119:BJ127" si="7">IF(V119="nulová",O119,0)</f>
        <v>0</v>
      </c>
      <c r="BK119" s="18" t="s">
        <v>59</v>
      </c>
      <c r="BL119" s="147">
        <f t="shared" ref="BL119:BL127" si="8">ROUND(M119*K119,2)</f>
        <v>0</v>
      </c>
      <c r="BM119" s="18" t="s">
        <v>112</v>
      </c>
      <c r="BN119" s="18" t="s">
        <v>173</v>
      </c>
    </row>
    <row r="120" spans="2:66" s="1" customFormat="1" ht="22.5" customHeight="1">
      <c r="B120" s="141"/>
      <c r="C120" s="142" t="s">
        <v>59</v>
      </c>
      <c r="D120" s="142" t="s">
        <v>110</v>
      </c>
      <c r="E120" s="143" t="s">
        <v>125</v>
      </c>
      <c r="F120" s="216" t="s">
        <v>126</v>
      </c>
      <c r="G120" s="216"/>
      <c r="H120" s="216"/>
      <c r="I120" s="216"/>
      <c r="J120" s="144" t="s">
        <v>123</v>
      </c>
      <c r="K120" s="145">
        <v>2.2719999999999998</v>
      </c>
      <c r="L120" s="145">
        <f t="shared" ref="L120:L141" si="9">K120</f>
        <v>2.2719999999999998</v>
      </c>
      <c r="M120" s="212"/>
      <c r="N120" s="212"/>
      <c r="O120" s="212">
        <f t="shared" ref="O120:O127" si="10">L120*M120</f>
        <v>0</v>
      </c>
      <c r="P120" s="212"/>
      <c r="Q120" s="212"/>
      <c r="R120" s="212"/>
      <c r="S120" s="146"/>
      <c r="T120" s="145"/>
      <c r="U120" s="145" t="s">
        <v>148</v>
      </c>
      <c r="V120" s="145" t="s">
        <v>16</v>
      </c>
      <c r="W120" s="145">
        <v>2.5139999999999998</v>
      </c>
      <c r="X120" s="145">
        <f t="shared" si="0"/>
        <v>5.7118079999999987</v>
      </c>
      <c r="Y120" s="145">
        <v>0</v>
      </c>
      <c r="Z120" s="145">
        <f t="shared" si="1"/>
        <v>0</v>
      </c>
      <c r="AA120" s="145">
        <v>0</v>
      </c>
      <c r="AB120" s="145">
        <f t="shared" si="2"/>
        <v>0</v>
      </c>
      <c r="AC120" s="145"/>
      <c r="AD120" s="155">
        <f t="shared" ref="AD120:AD141" si="11">L120*M120</f>
        <v>0</v>
      </c>
      <c r="AS120" s="18" t="s">
        <v>112</v>
      </c>
      <c r="AU120" s="18" t="s">
        <v>110</v>
      </c>
      <c r="AV120" s="18" t="s">
        <v>59</v>
      </c>
      <c r="AZ120" s="18" t="s">
        <v>109</v>
      </c>
      <c r="BF120" s="147">
        <f t="shared" si="3"/>
        <v>0</v>
      </c>
      <c r="BG120" s="147">
        <f t="shared" si="4"/>
        <v>0</v>
      </c>
      <c r="BH120" s="147">
        <f t="shared" si="5"/>
        <v>0</v>
      </c>
      <c r="BI120" s="147">
        <f t="shared" si="6"/>
        <v>0</v>
      </c>
      <c r="BJ120" s="147">
        <f t="shared" si="7"/>
        <v>0</v>
      </c>
      <c r="BK120" s="18" t="s">
        <v>59</v>
      </c>
      <c r="BL120" s="147">
        <f t="shared" si="8"/>
        <v>0</v>
      </c>
      <c r="BM120" s="18" t="s">
        <v>112</v>
      </c>
      <c r="BN120" s="18" t="s">
        <v>174</v>
      </c>
    </row>
    <row r="121" spans="2:66" s="1" customFormat="1" ht="44.25" customHeight="1">
      <c r="B121" s="141"/>
      <c r="C121" s="142" t="s">
        <v>114</v>
      </c>
      <c r="D121" s="142" t="s">
        <v>110</v>
      </c>
      <c r="E121" s="143" t="s">
        <v>128</v>
      </c>
      <c r="F121" s="216" t="s">
        <v>129</v>
      </c>
      <c r="G121" s="216"/>
      <c r="H121" s="216"/>
      <c r="I121" s="216"/>
      <c r="J121" s="144" t="s">
        <v>123</v>
      </c>
      <c r="K121" s="145">
        <v>0.68200000000000005</v>
      </c>
      <c r="L121" s="145">
        <f t="shared" si="9"/>
        <v>0.68200000000000005</v>
      </c>
      <c r="M121" s="212"/>
      <c r="N121" s="212"/>
      <c r="O121" s="212">
        <f t="shared" si="10"/>
        <v>0</v>
      </c>
      <c r="P121" s="212"/>
      <c r="Q121" s="212"/>
      <c r="R121" s="212"/>
      <c r="S121" s="146"/>
      <c r="T121" s="145"/>
      <c r="U121" s="145" t="s">
        <v>148</v>
      </c>
      <c r="V121" s="145" t="s">
        <v>16</v>
      </c>
      <c r="W121" s="145">
        <v>0.61299999999999999</v>
      </c>
      <c r="X121" s="145">
        <f t="shared" si="0"/>
        <v>0.41806600000000005</v>
      </c>
      <c r="Y121" s="145">
        <v>0</v>
      </c>
      <c r="Z121" s="145">
        <f t="shared" si="1"/>
        <v>0</v>
      </c>
      <c r="AA121" s="145">
        <v>0</v>
      </c>
      <c r="AB121" s="145">
        <f t="shared" si="2"/>
        <v>0</v>
      </c>
      <c r="AC121" s="145"/>
      <c r="AD121" s="155">
        <f t="shared" si="11"/>
        <v>0</v>
      </c>
      <c r="AS121" s="18" t="s">
        <v>112</v>
      </c>
      <c r="AU121" s="18" t="s">
        <v>110</v>
      </c>
      <c r="AV121" s="18" t="s">
        <v>59</v>
      </c>
      <c r="AZ121" s="18" t="s">
        <v>109</v>
      </c>
      <c r="BF121" s="147">
        <f t="shared" si="3"/>
        <v>0</v>
      </c>
      <c r="BG121" s="147">
        <f t="shared" si="4"/>
        <v>0</v>
      </c>
      <c r="BH121" s="147">
        <f t="shared" si="5"/>
        <v>0</v>
      </c>
      <c r="BI121" s="147">
        <f t="shared" si="6"/>
        <v>0</v>
      </c>
      <c r="BJ121" s="147">
        <f t="shared" si="7"/>
        <v>0</v>
      </c>
      <c r="BK121" s="18" t="s">
        <v>59</v>
      </c>
      <c r="BL121" s="147">
        <f t="shared" si="8"/>
        <v>0</v>
      </c>
      <c r="BM121" s="18" t="s">
        <v>112</v>
      </c>
      <c r="BN121" s="18" t="s">
        <v>175</v>
      </c>
    </row>
    <row r="122" spans="2:66" s="1" customFormat="1" ht="22.5" customHeight="1">
      <c r="B122" s="141"/>
      <c r="C122" s="142" t="s">
        <v>112</v>
      </c>
      <c r="D122" s="142" t="s">
        <v>110</v>
      </c>
      <c r="E122" s="143" t="s">
        <v>176</v>
      </c>
      <c r="F122" s="216" t="s">
        <v>177</v>
      </c>
      <c r="G122" s="216"/>
      <c r="H122" s="216"/>
      <c r="I122" s="216"/>
      <c r="J122" s="144" t="s">
        <v>123</v>
      </c>
      <c r="K122" s="145">
        <v>0.25600000000000001</v>
      </c>
      <c r="L122" s="145">
        <f t="shared" si="9"/>
        <v>0.25600000000000001</v>
      </c>
      <c r="M122" s="212"/>
      <c r="N122" s="212"/>
      <c r="O122" s="212">
        <f t="shared" si="10"/>
        <v>0</v>
      </c>
      <c r="P122" s="212"/>
      <c r="Q122" s="212"/>
      <c r="R122" s="212"/>
      <c r="S122" s="146"/>
      <c r="T122" s="145"/>
      <c r="U122" s="145" t="s">
        <v>148</v>
      </c>
      <c r="V122" s="145" t="s">
        <v>16</v>
      </c>
      <c r="W122" s="145">
        <v>2.9609999999999999</v>
      </c>
      <c r="X122" s="145">
        <f t="shared" si="0"/>
        <v>0.75801600000000002</v>
      </c>
      <c r="Y122" s="145">
        <v>0</v>
      </c>
      <c r="Z122" s="145">
        <f t="shared" si="1"/>
        <v>0</v>
      </c>
      <c r="AA122" s="145">
        <v>0</v>
      </c>
      <c r="AB122" s="145">
        <f t="shared" si="2"/>
        <v>0</v>
      </c>
      <c r="AC122" s="145"/>
      <c r="AD122" s="155">
        <f t="shared" si="11"/>
        <v>0</v>
      </c>
      <c r="AS122" s="18" t="s">
        <v>112</v>
      </c>
      <c r="AU122" s="18" t="s">
        <v>110</v>
      </c>
      <c r="AV122" s="18" t="s">
        <v>59</v>
      </c>
      <c r="AZ122" s="18" t="s">
        <v>109</v>
      </c>
      <c r="BF122" s="147">
        <f t="shared" si="3"/>
        <v>0</v>
      </c>
      <c r="BG122" s="147">
        <f t="shared" si="4"/>
        <v>0</v>
      </c>
      <c r="BH122" s="147">
        <f t="shared" si="5"/>
        <v>0</v>
      </c>
      <c r="BI122" s="147">
        <f t="shared" si="6"/>
        <v>0</v>
      </c>
      <c r="BJ122" s="147">
        <f t="shared" si="7"/>
        <v>0</v>
      </c>
      <c r="BK122" s="18" t="s">
        <v>59</v>
      </c>
      <c r="BL122" s="147">
        <f t="shared" si="8"/>
        <v>0</v>
      </c>
      <c r="BM122" s="18" t="s">
        <v>112</v>
      </c>
      <c r="BN122" s="18" t="s">
        <v>178</v>
      </c>
    </row>
    <row r="123" spans="2:66" s="1" customFormat="1" ht="31.5" customHeight="1">
      <c r="B123" s="141"/>
      <c r="C123" s="142" t="s">
        <v>115</v>
      </c>
      <c r="D123" s="142" t="s">
        <v>110</v>
      </c>
      <c r="E123" s="143" t="s">
        <v>179</v>
      </c>
      <c r="F123" s="216" t="s">
        <v>180</v>
      </c>
      <c r="G123" s="216"/>
      <c r="H123" s="216"/>
      <c r="I123" s="216"/>
      <c r="J123" s="144" t="s">
        <v>123</v>
      </c>
      <c r="K123" s="145">
        <v>7.6999999999999999E-2</v>
      </c>
      <c r="L123" s="145">
        <f t="shared" si="9"/>
        <v>7.6999999999999999E-2</v>
      </c>
      <c r="M123" s="212"/>
      <c r="N123" s="212"/>
      <c r="O123" s="212">
        <f t="shared" si="10"/>
        <v>0</v>
      </c>
      <c r="P123" s="212"/>
      <c r="Q123" s="212"/>
      <c r="R123" s="212"/>
      <c r="S123" s="146"/>
      <c r="T123" s="145"/>
      <c r="U123" s="145" t="s">
        <v>148</v>
      </c>
      <c r="V123" s="145" t="s">
        <v>16</v>
      </c>
      <c r="W123" s="145">
        <v>0.44700000000000001</v>
      </c>
      <c r="X123" s="145">
        <f t="shared" si="0"/>
        <v>3.4418999999999998E-2</v>
      </c>
      <c r="Y123" s="145">
        <v>0</v>
      </c>
      <c r="Z123" s="145">
        <f t="shared" si="1"/>
        <v>0</v>
      </c>
      <c r="AA123" s="145">
        <v>0</v>
      </c>
      <c r="AB123" s="145">
        <f t="shared" si="2"/>
        <v>0</v>
      </c>
      <c r="AC123" s="145"/>
      <c r="AD123" s="155">
        <f t="shared" si="11"/>
        <v>0</v>
      </c>
      <c r="AS123" s="18" t="s">
        <v>112</v>
      </c>
      <c r="AU123" s="18" t="s">
        <v>110</v>
      </c>
      <c r="AV123" s="18" t="s">
        <v>59</v>
      </c>
      <c r="AZ123" s="18" t="s">
        <v>109</v>
      </c>
      <c r="BF123" s="147">
        <f t="shared" si="3"/>
        <v>0</v>
      </c>
      <c r="BG123" s="147">
        <f t="shared" si="4"/>
        <v>0</v>
      </c>
      <c r="BH123" s="147">
        <f t="shared" si="5"/>
        <v>0</v>
      </c>
      <c r="BI123" s="147">
        <f t="shared" si="6"/>
        <v>0</v>
      </c>
      <c r="BJ123" s="147">
        <f t="shared" si="7"/>
        <v>0</v>
      </c>
      <c r="BK123" s="18" t="s">
        <v>59</v>
      </c>
      <c r="BL123" s="147">
        <f t="shared" si="8"/>
        <v>0</v>
      </c>
      <c r="BM123" s="18" t="s">
        <v>112</v>
      </c>
      <c r="BN123" s="18" t="s">
        <v>181</v>
      </c>
    </row>
    <row r="124" spans="2:66" s="1" customFormat="1" ht="44.25" customHeight="1">
      <c r="B124" s="141"/>
      <c r="C124" s="142" t="s">
        <v>116</v>
      </c>
      <c r="D124" s="142" t="s">
        <v>110</v>
      </c>
      <c r="E124" s="143" t="s">
        <v>182</v>
      </c>
      <c r="F124" s="216" t="s">
        <v>183</v>
      </c>
      <c r="G124" s="216"/>
      <c r="H124" s="216"/>
      <c r="I124" s="216"/>
      <c r="J124" s="144" t="s">
        <v>123</v>
      </c>
      <c r="K124" s="145">
        <v>10.028</v>
      </c>
      <c r="L124" s="145">
        <f t="shared" si="9"/>
        <v>10.028</v>
      </c>
      <c r="M124" s="212"/>
      <c r="N124" s="212"/>
      <c r="O124" s="212">
        <f t="shared" si="10"/>
        <v>0</v>
      </c>
      <c r="P124" s="212"/>
      <c r="Q124" s="212"/>
      <c r="R124" s="212"/>
      <c r="S124" s="146"/>
      <c r="T124" s="145"/>
      <c r="U124" s="145" t="s">
        <v>148</v>
      </c>
      <c r="V124" s="145" t="s">
        <v>16</v>
      </c>
      <c r="W124" s="145">
        <v>7.0999999999999994E-2</v>
      </c>
      <c r="X124" s="145">
        <f t="shared" si="0"/>
        <v>0.71198799999999995</v>
      </c>
      <c r="Y124" s="145">
        <v>0</v>
      </c>
      <c r="Z124" s="145">
        <f t="shared" si="1"/>
        <v>0</v>
      </c>
      <c r="AA124" s="145">
        <v>0</v>
      </c>
      <c r="AB124" s="145">
        <f t="shared" si="2"/>
        <v>0</v>
      </c>
      <c r="AC124" s="145"/>
      <c r="AD124" s="155">
        <f t="shared" si="11"/>
        <v>0</v>
      </c>
      <c r="AS124" s="18" t="s">
        <v>112</v>
      </c>
      <c r="AU124" s="18" t="s">
        <v>110</v>
      </c>
      <c r="AV124" s="18" t="s">
        <v>59</v>
      </c>
      <c r="AZ124" s="18" t="s">
        <v>109</v>
      </c>
      <c r="BF124" s="147">
        <f t="shared" si="3"/>
        <v>0</v>
      </c>
      <c r="BG124" s="147">
        <f t="shared" si="4"/>
        <v>0</v>
      </c>
      <c r="BH124" s="147">
        <f t="shared" si="5"/>
        <v>0</v>
      </c>
      <c r="BI124" s="147">
        <f t="shared" si="6"/>
        <v>0</v>
      </c>
      <c r="BJ124" s="147">
        <f t="shared" si="7"/>
        <v>0</v>
      </c>
      <c r="BK124" s="18" t="s">
        <v>59</v>
      </c>
      <c r="BL124" s="147">
        <f t="shared" si="8"/>
        <v>0</v>
      </c>
      <c r="BM124" s="18" t="s">
        <v>112</v>
      </c>
      <c r="BN124" s="18" t="s">
        <v>184</v>
      </c>
    </row>
    <row r="125" spans="2:66" s="1" customFormat="1" ht="44.25" customHeight="1">
      <c r="B125" s="141"/>
      <c r="C125" s="142" t="s">
        <v>117</v>
      </c>
      <c r="D125" s="142" t="s">
        <v>110</v>
      </c>
      <c r="E125" s="143" t="s">
        <v>185</v>
      </c>
      <c r="F125" s="216" t="s">
        <v>186</v>
      </c>
      <c r="G125" s="216"/>
      <c r="H125" s="216"/>
      <c r="I125" s="216"/>
      <c r="J125" s="144" t="s">
        <v>123</v>
      </c>
      <c r="K125" s="145">
        <v>170.476</v>
      </c>
      <c r="L125" s="145">
        <f t="shared" si="9"/>
        <v>170.476</v>
      </c>
      <c r="M125" s="212"/>
      <c r="N125" s="212"/>
      <c r="O125" s="212">
        <f t="shared" si="10"/>
        <v>0</v>
      </c>
      <c r="P125" s="212"/>
      <c r="Q125" s="212"/>
      <c r="R125" s="212"/>
      <c r="S125" s="146"/>
      <c r="T125" s="145"/>
      <c r="U125" s="145" t="s">
        <v>148</v>
      </c>
      <c r="V125" s="145" t="s">
        <v>16</v>
      </c>
      <c r="W125" s="145">
        <v>7.3699999999999998E-3</v>
      </c>
      <c r="X125" s="145">
        <f t="shared" si="0"/>
        <v>1.2564081199999999</v>
      </c>
      <c r="Y125" s="145">
        <v>0</v>
      </c>
      <c r="Z125" s="145">
        <f t="shared" si="1"/>
        <v>0</v>
      </c>
      <c r="AA125" s="145">
        <v>0</v>
      </c>
      <c r="AB125" s="145">
        <f t="shared" si="2"/>
        <v>0</v>
      </c>
      <c r="AC125" s="145"/>
      <c r="AD125" s="155">
        <f t="shared" si="11"/>
        <v>0</v>
      </c>
      <c r="AS125" s="18" t="s">
        <v>112</v>
      </c>
      <c r="AU125" s="18" t="s">
        <v>110</v>
      </c>
      <c r="AV125" s="18" t="s">
        <v>59</v>
      </c>
      <c r="AZ125" s="18" t="s">
        <v>109</v>
      </c>
      <c r="BF125" s="147">
        <f t="shared" si="3"/>
        <v>0</v>
      </c>
      <c r="BG125" s="147">
        <f t="shared" si="4"/>
        <v>0</v>
      </c>
      <c r="BH125" s="147">
        <f t="shared" si="5"/>
        <v>0</v>
      </c>
      <c r="BI125" s="147">
        <f t="shared" si="6"/>
        <v>0</v>
      </c>
      <c r="BJ125" s="147">
        <f t="shared" si="7"/>
        <v>0</v>
      </c>
      <c r="BK125" s="18" t="s">
        <v>59</v>
      </c>
      <c r="BL125" s="147">
        <f t="shared" si="8"/>
        <v>0</v>
      </c>
      <c r="BM125" s="18" t="s">
        <v>112</v>
      </c>
      <c r="BN125" s="18" t="s">
        <v>187</v>
      </c>
    </row>
    <row r="126" spans="2:66" s="1" customFormat="1" ht="22.5" customHeight="1">
      <c r="B126" s="141"/>
      <c r="C126" s="142" t="s">
        <v>118</v>
      </c>
      <c r="D126" s="142" t="s">
        <v>110</v>
      </c>
      <c r="E126" s="143" t="s">
        <v>188</v>
      </c>
      <c r="F126" s="216" t="s">
        <v>167</v>
      </c>
      <c r="G126" s="216"/>
      <c r="H126" s="216"/>
      <c r="I126" s="216"/>
      <c r="J126" s="144" t="s">
        <v>123</v>
      </c>
      <c r="K126" s="145">
        <v>10.028</v>
      </c>
      <c r="L126" s="145">
        <f t="shared" si="9"/>
        <v>10.028</v>
      </c>
      <c r="M126" s="212"/>
      <c r="N126" s="212"/>
      <c r="O126" s="212">
        <f t="shared" si="10"/>
        <v>0</v>
      </c>
      <c r="P126" s="212"/>
      <c r="Q126" s="212"/>
      <c r="R126" s="212"/>
      <c r="S126" s="146"/>
      <c r="T126" s="145"/>
      <c r="U126" s="145" t="s">
        <v>148</v>
      </c>
      <c r="V126" s="145" t="s">
        <v>16</v>
      </c>
      <c r="W126" s="145">
        <v>8.9999999999999993E-3</v>
      </c>
      <c r="X126" s="145">
        <f t="shared" si="0"/>
        <v>9.0251999999999999E-2</v>
      </c>
      <c r="Y126" s="145">
        <v>0</v>
      </c>
      <c r="Z126" s="145">
        <f t="shared" si="1"/>
        <v>0</v>
      </c>
      <c r="AA126" s="145">
        <v>0</v>
      </c>
      <c r="AB126" s="145">
        <f t="shared" si="2"/>
        <v>0</v>
      </c>
      <c r="AC126" s="145"/>
      <c r="AD126" s="155">
        <f t="shared" si="11"/>
        <v>0</v>
      </c>
      <c r="AS126" s="18" t="s">
        <v>112</v>
      </c>
      <c r="AU126" s="18" t="s">
        <v>110</v>
      </c>
      <c r="AV126" s="18" t="s">
        <v>59</v>
      </c>
      <c r="AZ126" s="18" t="s">
        <v>109</v>
      </c>
      <c r="BF126" s="147">
        <f t="shared" si="3"/>
        <v>0</v>
      </c>
      <c r="BG126" s="147">
        <f t="shared" si="4"/>
        <v>0</v>
      </c>
      <c r="BH126" s="147">
        <f t="shared" si="5"/>
        <v>0</v>
      </c>
      <c r="BI126" s="147">
        <f t="shared" si="6"/>
        <v>0</v>
      </c>
      <c r="BJ126" s="147">
        <f t="shared" si="7"/>
        <v>0</v>
      </c>
      <c r="BK126" s="18" t="s">
        <v>59</v>
      </c>
      <c r="BL126" s="147">
        <f t="shared" si="8"/>
        <v>0</v>
      </c>
      <c r="BM126" s="18" t="s">
        <v>112</v>
      </c>
      <c r="BN126" s="18" t="s">
        <v>189</v>
      </c>
    </row>
    <row r="127" spans="2:66" s="1" customFormat="1" ht="31.5" customHeight="1">
      <c r="B127" s="141"/>
      <c r="C127" s="142" t="s">
        <v>119</v>
      </c>
      <c r="D127" s="142" t="s">
        <v>110</v>
      </c>
      <c r="E127" s="143" t="s">
        <v>190</v>
      </c>
      <c r="F127" s="216" t="s">
        <v>191</v>
      </c>
      <c r="G127" s="216"/>
      <c r="H127" s="216"/>
      <c r="I127" s="216"/>
      <c r="J127" s="144" t="s">
        <v>136</v>
      </c>
      <c r="K127" s="145">
        <v>10.028</v>
      </c>
      <c r="L127" s="145">
        <f t="shared" si="9"/>
        <v>10.028</v>
      </c>
      <c r="M127" s="212"/>
      <c r="N127" s="212"/>
      <c r="O127" s="212">
        <f t="shared" si="10"/>
        <v>0</v>
      </c>
      <c r="P127" s="212"/>
      <c r="Q127" s="212"/>
      <c r="R127" s="212"/>
      <c r="S127" s="146"/>
      <c r="T127" s="145"/>
      <c r="U127" s="145" t="s">
        <v>148</v>
      </c>
      <c r="V127" s="145" t="s">
        <v>16</v>
      </c>
      <c r="W127" s="145">
        <v>0</v>
      </c>
      <c r="X127" s="145">
        <f t="shared" si="0"/>
        <v>0</v>
      </c>
      <c r="Y127" s="145">
        <v>0</v>
      </c>
      <c r="Z127" s="145">
        <f t="shared" si="1"/>
        <v>0</v>
      </c>
      <c r="AA127" s="145">
        <v>0</v>
      </c>
      <c r="AB127" s="145">
        <f t="shared" si="2"/>
        <v>0</v>
      </c>
      <c r="AC127" s="145"/>
      <c r="AD127" s="155">
        <f t="shared" si="11"/>
        <v>0</v>
      </c>
      <c r="AS127" s="18" t="s">
        <v>112</v>
      </c>
      <c r="AU127" s="18" t="s">
        <v>110</v>
      </c>
      <c r="AV127" s="18" t="s">
        <v>59</v>
      </c>
      <c r="AZ127" s="18" t="s">
        <v>109</v>
      </c>
      <c r="BF127" s="147">
        <f t="shared" si="3"/>
        <v>0</v>
      </c>
      <c r="BG127" s="147">
        <f t="shared" si="4"/>
        <v>0</v>
      </c>
      <c r="BH127" s="147">
        <f t="shared" si="5"/>
        <v>0</v>
      </c>
      <c r="BI127" s="147">
        <f t="shared" si="6"/>
        <v>0</v>
      </c>
      <c r="BJ127" s="147">
        <f t="shared" si="7"/>
        <v>0</v>
      </c>
      <c r="BK127" s="18" t="s">
        <v>59</v>
      </c>
      <c r="BL127" s="147">
        <f t="shared" si="8"/>
        <v>0</v>
      </c>
      <c r="BM127" s="18" t="s">
        <v>112</v>
      </c>
      <c r="BN127" s="18" t="s">
        <v>192</v>
      </c>
    </row>
    <row r="128" spans="2:66" s="10" customFormat="1" ht="29.85" customHeight="1">
      <c r="B128" s="130"/>
      <c r="C128" s="131"/>
      <c r="D128" s="140" t="s">
        <v>91</v>
      </c>
      <c r="E128" s="140"/>
      <c r="F128" s="140"/>
      <c r="G128" s="140"/>
      <c r="H128" s="140"/>
      <c r="I128" s="140"/>
      <c r="J128" s="140"/>
      <c r="K128" s="140"/>
      <c r="L128" s="145">
        <f t="shared" si="9"/>
        <v>0</v>
      </c>
      <c r="M128" s="153"/>
      <c r="N128" s="153"/>
      <c r="O128" s="222">
        <f>SUM(O129:R134)</f>
        <v>0</v>
      </c>
      <c r="P128" s="223"/>
      <c r="Q128" s="223"/>
      <c r="R128" s="223"/>
      <c r="S128" s="133"/>
      <c r="T128" s="145"/>
      <c r="U128" s="145"/>
      <c r="V128" s="145"/>
      <c r="W128" s="145"/>
      <c r="X128" s="145">
        <f>SUM(X129:X134)</f>
        <v>24.871999999999996</v>
      </c>
      <c r="Y128" s="145"/>
      <c r="Z128" s="145">
        <f>SUM(Z129:Z134)</f>
        <v>0</v>
      </c>
      <c r="AA128" s="145"/>
      <c r="AB128" s="145">
        <f>SUM(AB129:AB134)</f>
        <v>0</v>
      </c>
      <c r="AC128" s="145"/>
      <c r="AD128" s="155">
        <f t="shared" si="11"/>
        <v>0</v>
      </c>
      <c r="AS128" s="137" t="s">
        <v>56</v>
      </c>
      <c r="AU128" s="138" t="s">
        <v>48</v>
      </c>
      <c r="AV128" s="138" t="s">
        <v>56</v>
      </c>
      <c r="AZ128" s="137" t="s">
        <v>109</v>
      </c>
      <c r="BL128" s="139">
        <f>SUM(BL129:BL134)</f>
        <v>0</v>
      </c>
    </row>
    <row r="129" spans="2:66" s="1" customFormat="1" ht="22.5" customHeight="1">
      <c r="B129" s="141"/>
      <c r="C129" s="142" t="s">
        <v>121</v>
      </c>
      <c r="D129" s="142" t="s">
        <v>110</v>
      </c>
      <c r="E129" s="143" t="s">
        <v>193</v>
      </c>
      <c r="F129" s="216" t="s">
        <v>194</v>
      </c>
      <c r="G129" s="216"/>
      <c r="H129" s="216"/>
      <c r="I129" s="216"/>
      <c r="J129" s="144" t="s">
        <v>111</v>
      </c>
      <c r="K129" s="145">
        <v>160</v>
      </c>
      <c r="L129" s="145">
        <f t="shared" si="9"/>
        <v>160</v>
      </c>
      <c r="M129" s="212"/>
      <c r="N129" s="212"/>
      <c r="O129" s="212">
        <f t="shared" ref="O129:O134" si="12">L129*M129</f>
        <v>0</v>
      </c>
      <c r="P129" s="212"/>
      <c r="Q129" s="212"/>
      <c r="R129" s="212"/>
      <c r="S129" s="146"/>
      <c r="T129" s="145"/>
      <c r="U129" s="145" t="s">
        <v>148</v>
      </c>
      <c r="V129" s="145" t="s">
        <v>16</v>
      </c>
      <c r="W129" s="145">
        <v>0.14599999999999999</v>
      </c>
      <c r="X129" s="145">
        <f t="shared" ref="X129:X134" si="13">W129*K129</f>
        <v>23.36</v>
      </c>
      <c r="Y129" s="145">
        <v>0</v>
      </c>
      <c r="Z129" s="145">
        <f t="shared" ref="Z129:Z134" si="14">Y129*K129</f>
        <v>0</v>
      </c>
      <c r="AA129" s="145">
        <v>0</v>
      </c>
      <c r="AB129" s="145">
        <f t="shared" ref="AB129:AB134" si="15">AA129*K129</f>
        <v>0</v>
      </c>
      <c r="AC129" s="145"/>
      <c r="AD129" s="155">
        <f t="shared" si="11"/>
        <v>0</v>
      </c>
      <c r="AS129" s="18" t="s">
        <v>112</v>
      </c>
      <c r="AU129" s="18" t="s">
        <v>110</v>
      </c>
      <c r="AV129" s="18" t="s">
        <v>59</v>
      </c>
      <c r="AZ129" s="18" t="s">
        <v>109</v>
      </c>
      <c r="BF129" s="147">
        <f t="shared" ref="BF129:BF134" si="16">IF(V129="základná",O129,0)</f>
        <v>0</v>
      </c>
      <c r="BG129" s="147">
        <f t="shared" ref="BG129:BG134" si="17">IF(V129="znížená",O129,0)</f>
        <v>0</v>
      </c>
      <c r="BH129" s="147">
        <f t="shared" ref="BH129:BH134" si="18">IF(V129="zákl. prenesená",O129,0)</f>
        <v>0</v>
      </c>
      <c r="BI129" s="147">
        <f t="shared" ref="BI129:BI134" si="19">IF(V129="zníž. prenesená",O129,0)</f>
        <v>0</v>
      </c>
      <c r="BJ129" s="147">
        <f t="shared" ref="BJ129:BJ134" si="20">IF(V129="nulová",O129,0)</f>
        <v>0</v>
      </c>
      <c r="BK129" s="18" t="s">
        <v>59</v>
      </c>
      <c r="BL129" s="147">
        <f t="shared" ref="BL129:BL134" si="21">ROUND(M129*K129,2)</f>
        <v>0</v>
      </c>
      <c r="BM129" s="18" t="s">
        <v>112</v>
      </c>
      <c r="BN129" s="18" t="s">
        <v>195</v>
      </c>
    </row>
    <row r="130" spans="2:66" s="1" customFormat="1" ht="31.5" customHeight="1">
      <c r="B130" s="141"/>
      <c r="C130" s="142" t="s">
        <v>122</v>
      </c>
      <c r="D130" s="142" t="s">
        <v>110</v>
      </c>
      <c r="E130" s="143" t="s">
        <v>196</v>
      </c>
      <c r="F130" s="216" t="s">
        <v>197</v>
      </c>
      <c r="G130" s="216"/>
      <c r="H130" s="216"/>
      <c r="I130" s="216"/>
      <c r="J130" s="144" t="s">
        <v>113</v>
      </c>
      <c r="K130" s="145">
        <v>1</v>
      </c>
      <c r="L130" s="145">
        <f t="shared" si="9"/>
        <v>1</v>
      </c>
      <c r="M130" s="212"/>
      <c r="N130" s="212"/>
      <c r="O130" s="212">
        <f t="shared" si="12"/>
        <v>0</v>
      </c>
      <c r="P130" s="212"/>
      <c r="Q130" s="212"/>
      <c r="R130" s="212"/>
      <c r="S130" s="146"/>
      <c r="T130" s="145"/>
      <c r="U130" s="145" t="s">
        <v>148</v>
      </c>
      <c r="V130" s="145" t="s">
        <v>16</v>
      </c>
      <c r="W130" s="145">
        <v>1.4E-2</v>
      </c>
      <c r="X130" s="145">
        <f t="shared" si="13"/>
        <v>1.4E-2</v>
      </c>
      <c r="Y130" s="145">
        <v>0</v>
      </c>
      <c r="Z130" s="145">
        <f t="shared" si="14"/>
        <v>0</v>
      </c>
      <c r="AA130" s="145">
        <v>0</v>
      </c>
      <c r="AB130" s="145">
        <f t="shared" si="15"/>
        <v>0</v>
      </c>
      <c r="AC130" s="145"/>
      <c r="AD130" s="155">
        <f t="shared" si="11"/>
        <v>0</v>
      </c>
      <c r="AS130" s="18" t="s">
        <v>112</v>
      </c>
      <c r="AU130" s="18" t="s">
        <v>110</v>
      </c>
      <c r="AV130" s="18" t="s">
        <v>59</v>
      </c>
      <c r="AZ130" s="18" t="s">
        <v>109</v>
      </c>
      <c r="BF130" s="147">
        <f t="shared" si="16"/>
        <v>0</v>
      </c>
      <c r="BG130" s="147">
        <f t="shared" si="17"/>
        <v>0</v>
      </c>
      <c r="BH130" s="147">
        <f t="shared" si="18"/>
        <v>0</v>
      </c>
      <c r="BI130" s="147">
        <f t="shared" si="19"/>
        <v>0</v>
      </c>
      <c r="BJ130" s="147">
        <f t="shared" si="20"/>
        <v>0</v>
      </c>
      <c r="BK130" s="18" t="s">
        <v>59</v>
      </c>
      <c r="BL130" s="147">
        <f t="shared" si="21"/>
        <v>0</v>
      </c>
      <c r="BM130" s="18" t="s">
        <v>112</v>
      </c>
      <c r="BN130" s="18" t="s">
        <v>198</v>
      </c>
    </row>
    <row r="131" spans="2:66" s="1" customFormat="1" ht="31.5" customHeight="1">
      <c r="B131" s="141"/>
      <c r="C131" s="142" t="s">
        <v>124</v>
      </c>
      <c r="D131" s="142" t="s">
        <v>110</v>
      </c>
      <c r="E131" s="143" t="s">
        <v>199</v>
      </c>
      <c r="F131" s="216" t="s">
        <v>200</v>
      </c>
      <c r="G131" s="216"/>
      <c r="H131" s="216"/>
      <c r="I131" s="216"/>
      <c r="J131" s="144" t="s">
        <v>113</v>
      </c>
      <c r="K131" s="145">
        <v>2</v>
      </c>
      <c r="L131" s="145">
        <f t="shared" si="9"/>
        <v>2</v>
      </c>
      <c r="M131" s="212"/>
      <c r="N131" s="212"/>
      <c r="O131" s="212">
        <f t="shared" si="12"/>
        <v>0</v>
      </c>
      <c r="P131" s="212"/>
      <c r="Q131" s="212"/>
      <c r="R131" s="212"/>
      <c r="S131" s="146"/>
      <c r="T131" s="145"/>
      <c r="U131" s="145" t="s">
        <v>148</v>
      </c>
      <c r="V131" s="145" t="s">
        <v>16</v>
      </c>
      <c r="W131" s="145">
        <v>1.4E-2</v>
      </c>
      <c r="X131" s="145">
        <f t="shared" si="13"/>
        <v>2.8000000000000001E-2</v>
      </c>
      <c r="Y131" s="145">
        <v>0</v>
      </c>
      <c r="Z131" s="145">
        <f t="shared" si="14"/>
        <v>0</v>
      </c>
      <c r="AA131" s="145">
        <v>0</v>
      </c>
      <c r="AB131" s="145">
        <f t="shared" si="15"/>
        <v>0</v>
      </c>
      <c r="AC131" s="145"/>
      <c r="AD131" s="155">
        <f t="shared" si="11"/>
        <v>0</v>
      </c>
      <c r="AS131" s="18" t="s">
        <v>112</v>
      </c>
      <c r="AU131" s="18" t="s">
        <v>110</v>
      </c>
      <c r="AV131" s="18" t="s">
        <v>59</v>
      </c>
      <c r="AZ131" s="18" t="s">
        <v>109</v>
      </c>
      <c r="BF131" s="147">
        <f t="shared" si="16"/>
        <v>0</v>
      </c>
      <c r="BG131" s="147">
        <f t="shared" si="17"/>
        <v>0</v>
      </c>
      <c r="BH131" s="147">
        <f t="shared" si="18"/>
        <v>0</v>
      </c>
      <c r="BI131" s="147">
        <f t="shared" si="19"/>
        <v>0</v>
      </c>
      <c r="BJ131" s="147">
        <f t="shared" si="20"/>
        <v>0</v>
      </c>
      <c r="BK131" s="18" t="s">
        <v>59</v>
      </c>
      <c r="BL131" s="147">
        <f t="shared" si="21"/>
        <v>0</v>
      </c>
      <c r="BM131" s="18" t="s">
        <v>112</v>
      </c>
      <c r="BN131" s="18" t="s">
        <v>201</v>
      </c>
    </row>
    <row r="132" spans="2:66" s="1" customFormat="1" ht="31.5" customHeight="1">
      <c r="B132" s="141"/>
      <c r="C132" s="142" t="s">
        <v>127</v>
      </c>
      <c r="D132" s="142" t="s">
        <v>110</v>
      </c>
      <c r="E132" s="143" t="s">
        <v>202</v>
      </c>
      <c r="F132" s="216" t="s">
        <v>203</v>
      </c>
      <c r="G132" s="216"/>
      <c r="H132" s="216"/>
      <c r="I132" s="216"/>
      <c r="J132" s="144" t="s">
        <v>113</v>
      </c>
      <c r="K132" s="145">
        <v>1</v>
      </c>
      <c r="L132" s="145">
        <f t="shared" si="9"/>
        <v>1</v>
      </c>
      <c r="M132" s="212"/>
      <c r="N132" s="212"/>
      <c r="O132" s="212">
        <f t="shared" si="12"/>
        <v>0</v>
      </c>
      <c r="P132" s="212"/>
      <c r="Q132" s="212"/>
      <c r="R132" s="212"/>
      <c r="S132" s="146"/>
      <c r="T132" s="145"/>
      <c r="U132" s="145" t="s">
        <v>148</v>
      </c>
      <c r="V132" s="145" t="s">
        <v>16</v>
      </c>
      <c r="W132" s="145">
        <v>1.4E-2</v>
      </c>
      <c r="X132" s="145">
        <f t="shared" si="13"/>
        <v>1.4E-2</v>
      </c>
      <c r="Y132" s="145">
        <v>0</v>
      </c>
      <c r="Z132" s="145">
        <f t="shared" si="14"/>
        <v>0</v>
      </c>
      <c r="AA132" s="145">
        <v>0</v>
      </c>
      <c r="AB132" s="145">
        <f t="shared" si="15"/>
        <v>0</v>
      </c>
      <c r="AC132" s="145"/>
      <c r="AD132" s="155">
        <f t="shared" si="11"/>
        <v>0</v>
      </c>
      <c r="AS132" s="18" t="s">
        <v>112</v>
      </c>
      <c r="AU132" s="18" t="s">
        <v>110</v>
      </c>
      <c r="AV132" s="18" t="s">
        <v>59</v>
      </c>
      <c r="AZ132" s="18" t="s">
        <v>109</v>
      </c>
      <c r="BF132" s="147">
        <f t="shared" si="16"/>
        <v>0</v>
      </c>
      <c r="BG132" s="147">
        <f t="shared" si="17"/>
        <v>0</v>
      </c>
      <c r="BH132" s="147">
        <f t="shared" si="18"/>
        <v>0</v>
      </c>
      <c r="BI132" s="147">
        <f t="shared" si="19"/>
        <v>0</v>
      </c>
      <c r="BJ132" s="147">
        <f t="shared" si="20"/>
        <v>0</v>
      </c>
      <c r="BK132" s="18" t="s">
        <v>59</v>
      </c>
      <c r="BL132" s="147">
        <f t="shared" si="21"/>
        <v>0</v>
      </c>
      <c r="BM132" s="18" t="s">
        <v>112</v>
      </c>
      <c r="BN132" s="18" t="s">
        <v>204</v>
      </c>
    </row>
    <row r="133" spans="2:66" s="1" customFormat="1" ht="22.5" customHeight="1">
      <c r="B133" s="141"/>
      <c r="C133" s="142" t="s">
        <v>130</v>
      </c>
      <c r="D133" s="142" t="s">
        <v>110</v>
      </c>
      <c r="E133" s="143" t="s">
        <v>205</v>
      </c>
      <c r="F133" s="216" t="s">
        <v>206</v>
      </c>
      <c r="G133" s="216"/>
      <c r="H133" s="216"/>
      <c r="I133" s="216"/>
      <c r="J133" s="144" t="s">
        <v>113</v>
      </c>
      <c r="K133" s="145">
        <v>4</v>
      </c>
      <c r="L133" s="145">
        <f t="shared" si="9"/>
        <v>4</v>
      </c>
      <c r="M133" s="212"/>
      <c r="N133" s="212"/>
      <c r="O133" s="212">
        <f t="shared" si="12"/>
        <v>0</v>
      </c>
      <c r="P133" s="212"/>
      <c r="Q133" s="212"/>
      <c r="R133" s="212"/>
      <c r="S133" s="146"/>
      <c r="T133" s="145"/>
      <c r="U133" s="145" t="s">
        <v>148</v>
      </c>
      <c r="V133" s="145" t="s">
        <v>16</v>
      </c>
      <c r="W133" s="145">
        <v>1.4E-2</v>
      </c>
      <c r="X133" s="145">
        <f t="shared" si="13"/>
        <v>5.6000000000000001E-2</v>
      </c>
      <c r="Y133" s="145">
        <v>0</v>
      </c>
      <c r="Z133" s="145">
        <f t="shared" si="14"/>
        <v>0</v>
      </c>
      <c r="AA133" s="145">
        <v>0</v>
      </c>
      <c r="AB133" s="145">
        <f t="shared" si="15"/>
        <v>0</v>
      </c>
      <c r="AC133" s="145"/>
      <c r="AD133" s="155">
        <f t="shared" si="11"/>
        <v>0</v>
      </c>
      <c r="AS133" s="18" t="s">
        <v>112</v>
      </c>
      <c r="AU133" s="18" t="s">
        <v>110</v>
      </c>
      <c r="AV133" s="18" t="s">
        <v>59</v>
      </c>
      <c r="AZ133" s="18" t="s">
        <v>109</v>
      </c>
      <c r="BF133" s="147">
        <f t="shared" si="16"/>
        <v>0</v>
      </c>
      <c r="BG133" s="147">
        <f t="shared" si="17"/>
        <v>0</v>
      </c>
      <c r="BH133" s="147">
        <f t="shared" si="18"/>
        <v>0</v>
      </c>
      <c r="BI133" s="147">
        <f t="shared" si="19"/>
        <v>0</v>
      </c>
      <c r="BJ133" s="147">
        <f t="shared" si="20"/>
        <v>0</v>
      </c>
      <c r="BK133" s="18" t="s">
        <v>59</v>
      </c>
      <c r="BL133" s="147">
        <f t="shared" si="21"/>
        <v>0</v>
      </c>
      <c r="BM133" s="18" t="s">
        <v>112</v>
      </c>
      <c r="BN133" s="18" t="s">
        <v>207</v>
      </c>
    </row>
    <row r="134" spans="2:66" s="1" customFormat="1" ht="31.5" customHeight="1">
      <c r="B134" s="141"/>
      <c r="C134" s="142" t="s">
        <v>131</v>
      </c>
      <c r="D134" s="142" t="s">
        <v>110</v>
      </c>
      <c r="E134" s="143" t="s">
        <v>208</v>
      </c>
      <c r="F134" s="216" t="s">
        <v>209</v>
      </c>
      <c r="G134" s="216"/>
      <c r="H134" s="216"/>
      <c r="I134" s="216"/>
      <c r="J134" s="144" t="s">
        <v>120</v>
      </c>
      <c r="K134" s="145">
        <v>100</v>
      </c>
      <c r="L134" s="145">
        <f t="shared" si="9"/>
        <v>100</v>
      </c>
      <c r="M134" s="212"/>
      <c r="N134" s="212"/>
      <c r="O134" s="212">
        <f t="shared" si="12"/>
        <v>0</v>
      </c>
      <c r="P134" s="212"/>
      <c r="Q134" s="212"/>
      <c r="R134" s="212"/>
      <c r="S134" s="146"/>
      <c r="T134" s="145"/>
      <c r="U134" s="145" t="s">
        <v>148</v>
      </c>
      <c r="V134" s="145" t="s">
        <v>16</v>
      </c>
      <c r="W134" s="145">
        <v>1.4E-2</v>
      </c>
      <c r="X134" s="145">
        <f t="shared" si="13"/>
        <v>1.4000000000000001</v>
      </c>
      <c r="Y134" s="145">
        <v>0</v>
      </c>
      <c r="Z134" s="145">
        <f t="shared" si="14"/>
        <v>0</v>
      </c>
      <c r="AA134" s="145">
        <v>0</v>
      </c>
      <c r="AB134" s="145">
        <f t="shared" si="15"/>
        <v>0</v>
      </c>
      <c r="AC134" s="145"/>
      <c r="AD134" s="155">
        <f t="shared" si="11"/>
        <v>0</v>
      </c>
      <c r="AS134" s="18" t="s">
        <v>112</v>
      </c>
      <c r="AU134" s="18" t="s">
        <v>110</v>
      </c>
      <c r="AV134" s="18" t="s">
        <v>59</v>
      </c>
      <c r="AZ134" s="18" t="s">
        <v>109</v>
      </c>
      <c r="BF134" s="147">
        <f t="shared" si="16"/>
        <v>0</v>
      </c>
      <c r="BG134" s="147">
        <f t="shared" si="17"/>
        <v>0</v>
      </c>
      <c r="BH134" s="147">
        <f t="shared" si="18"/>
        <v>0</v>
      </c>
      <c r="BI134" s="147">
        <f t="shared" si="19"/>
        <v>0</v>
      </c>
      <c r="BJ134" s="147">
        <f t="shared" si="20"/>
        <v>0</v>
      </c>
      <c r="BK134" s="18" t="s">
        <v>59</v>
      </c>
      <c r="BL134" s="147">
        <f t="shared" si="21"/>
        <v>0</v>
      </c>
      <c r="BM134" s="18" t="s">
        <v>112</v>
      </c>
      <c r="BN134" s="18" t="s">
        <v>210</v>
      </c>
    </row>
    <row r="135" spans="2:66" s="10" customFormat="1" ht="37.35" customHeight="1">
      <c r="B135" s="130"/>
      <c r="C135" s="131"/>
      <c r="D135" s="132" t="s">
        <v>92</v>
      </c>
      <c r="E135" s="132"/>
      <c r="F135" s="132"/>
      <c r="G135" s="132"/>
      <c r="H135" s="132"/>
      <c r="I135" s="132"/>
      <c r="J135" s="132"/>
      <c r="K135" s="132"/>
      <c r="L135" s="145">
        <f t="shared" si="9"/>
        <v>0</v>
      </c>
      <c r="M135" s="156"/>
      <c r="N135" s="156"/>
      <c r="O135" s="225">
        <f>O136</f>
        <v>0</v>
      </c>
      <c r="P135" s="226"/>
      <c r="Q135" s="226"/>
      <c r="R135" s="226"/>
      <c r="S135" s="133"/>
      <c r="T135" s="145"/>
      <c r="U135" s="145"/>
      <c r="V135" s="145"/>
      <c r="W135" s="145"/>
      <c r="X135" s="145">
        <f>X136</f>
        <v>11.133900000000001</v>
      </c>
      <c r="Y135" s="145"/>
      <c r="Z135" s="145">
        <f>Z136</f>
        <v>3.0000000000000001E-3</v>
      </c>
      <c r="AA135" s="145"/>
      <c r="AB135" s="145">
        <f>AB136</f>
        <v>0</v>
      </c>
      <c r="AC135" s="145"/>
      <c r="AD135" s="155">
        <f t="shared" si="11"/>
        <v>0</v>
      </c>
      <c r="AS135" s="137" t="s">
        <v>59</v>
      </c>
      <c r="AU135" s="138" t="s">
        <v>48</v>
      </c>
      <c r="AV135" s="138" t="s">
        <v>49</v>
      </c>
      <c r="AZ135" s="137" t="s">
        <v>109</v>
      </c>
      <c r="BL135" s="139">
        <f>BL136</f>
        <v>0</v>
      </c>
    </row>
    <row r="136" spans="2:66" s="10" customFormat="1" ht="19.899999999999999" customHeight="1">
      <c r="B136" s="130"/>
      <c r="C136" s="131"/>
      <c r="D136" s="140" t="s">
        <v>93</v>
      </c>
      <c r="E136" s="140"/>
      <c r="F136" s="140"/>
      <c r="G136" s="140"/>
      <c r="H136" s="140"/>
      <c r="I136" s="140"/>
      <c r="J136" s="140"/>
      <c r="K136" s="140"/>
      <c r="L136" s="145">
        <f t="shared" si="9"/>
        <v>0</v>
      </c>
      <c r="M136" s="153"/>
      <c r="N136" s="153"/>
      <c r="O136" s="220">
        <f>SUM(O137:R141)</f>
        <v>0</v>
      </c>
      <c r="P136" s="221"/>
      <c r="Q136" s="221"/>
      <c r="R136" s="221"/>
      <c r="S136" s="133"/>
      <c r="T136" s="145"/>
      <c r="U136" s="145"/>
      <c r="V136" s="145"/>
      <c r="W136" s="145"/>
      <c r="X136" s="145">
        <f>SUM(X137:X141)</f>
        <v>11.133900000000001</v>
      </c>
      <c r="Y136" s="145"/>
      <c r="Z136" s="145">
        <f>SUM(Z137:Z141)</f>
        <v>3.0000000000000001E-3</v>
      </c>
      <c r="AA136" s="145"/>
      <c r="AB136" s="145">
        <f>SUM(AB137:AB141)</f>
        <v>0</v>
      </c>
      <c r="AC136" s="145"/>
      <c r="AD136" s="155">
        <f t="shared" si="11"/>
        <v>0</v>
      </c>
      <c r="AS136" s="137" t="s">
        <v>59</v>
      </c>
      <c r="AU136" s="138" t="s">
        <v>48</v>
      </c>
      <c r="AV136" s="138" t="s">
        <v>56</v>
      </c>
      <c r="AZ136" s="137" t="s">
        <v>109</v>
      </c>
      <c r="BL136" s="139">
        <f>SUM(BL137:BL141)</f>
        <v>0</v>
      </c>
    </row>
    <row r="137" spans="2:66" s="1" customFormat="1" ht="31.5" customHeight="1">
      <c r="B137" s="141"/>
      <c r="C137" s="142" t="s">
        <v>132</v>
      </c>
      <c r="D137" s="142" t="s">
        <v>110</v>
      </c>
      <c r="E137" s="143" t="s">
        <v>211</v>
      </c>
      <c r="F137" s="216" t="s">
        <v>141</v>
      </c>
      <c r="G137" s="216"/>
      <c r="H137" s="216"/>
      <c r="I137" s="216"/>
      <c r="J137" s="144" t="s">
        <v>140</v>
      </c>
      <c r="K137" s="145">
        <v>35</v>
      </c>
      <c r="L137" s="145">
        <f t="shared" si="9"/>
        <v>35</v>
      </c>
      <c r="M137" s="212"/>
      <c r="N137" s="212"/>
      <c r="O137" s="212">
        <f>L137*M137</f>
        <v>0</v>
      </c>
      <c r="P137" s="212"/>
      <c r="Q137" s="212"/>
      <c r="R137" s="212"/>
      <c r="S137" s="146"/>
      <c r="T137" s="145"/>
      <c r="U137" s="145" t="s">
        <v>148</v>
      </c>
      <c r="V137" s="145" t="s">
        <v>16</v>
      </c>
      <c r="W137" s="145">
        <v>0.30114000000000002</v>
      </c>
      <c r="X137" s="145">
        <f>W137*K137</f>
        <v>10.539900000000001</v>
      </c>
      <c r="Y137" s="145">
        <v>6.0000000000000002E-5</v>
      </c>
      <c r="Z137" s="145">
        <f>Y137*K137</f>
        <v>2.0999999999999999E-3</v>
      </c>
      <c r="AA137" s="145">
        <v>0</v>
      </c>
      <c r="AB137" s="145">
        <f>AA137*K137</f>
        <v>0</v>
      </c>
      <c r="AC137" s="145"/>
      <c r="AD137" s="155">
        <f t="shared" si="11"/>
        <v>0</v>
      </c>
      <c r="AS137" s="18" t="s">
        <v>132</v>
      </c>
      <c r="AU137" s="18" t="s">
        <v>110</v>
      </c>
      <c r="AV137" s="18" t="s">
        <v>59</v>
      </c>
      <c r="AZ137" s="18" t="s">
        <v>109</v>
      </c>
      <c r="BF137" s="147">
        <f>IF(V137="základná",O137,0)</f>
        <v>0</v>
      </c>
      <c r="BG137" s="147">
        <f>IF(V137="znížená",O137,0)</f>
        <v>0</v>
      </c>
      <c r="BH137" s="147">
        <f>IF(V137="zákl. prenesená",O137,0)</f>
        <v>0</v>
      </c>
      <c r="BI137" s="147">
        <f>IF(V137="zníž. prenesená",O137,0)</f>
        <v>0</v>
      </c>
      <c r="BJ137" s="147">
        <f>IF(V137="nulová",O137,0)</f>
        <v>0</v>
      </c>
      <c r="BK137" s="18" t="s">
        <v>59</v>
      </c>
      <c r="BL137" s="147">
        <f>ROUND(M137*K137,2)</f>
        <v>0</v>
      </c>
      <c r="BM137" s="18" t="s">
        <v>132</v>
      </c>
      <c r="BN137" s="18" t="s">
        <v>212</v>
      </c>
    </row>
    <row r="138" spans="2:66" s="1" customFormat="1" ht="22.5" customHeight="1">
      <c r="B138" s="141"/>
      <c r="C138" s="148" t="s">
        <v>133</v>
      </c>
      <c r="D138" s="148" t="s">
        <v>138</v>
      </c>
      <c r="E138" s="149" t="s">
        <v>213</v>
      </c>
      <c r="F138" s="228" t="s">
        <v>214</v>
      </c>
      <c r="G138" s="228"/>
      <c r="H138" s="228"/>
      <c r="I138" s="228"/>
      <c r="J138" s="150" t="s">
        <v>140</v>
      </c>
      <c r="K138" s="151">
        <v>36.75</v>
      </c>
      <c r="L138" s="145">
        <f t="shared" si="9"/>
        <v>36.75</v>
      </c>
      <c r="M138" s="227"/>
      <c r="N138" s="227"/>
      <c r="O138" s="212">
        <f>L138*M138</f>
        <v>0</v>
      </c>
      <c r="P138" s="212"/>
      <c r="Q138" s="212"/>
      <c r="R138" s="212"/>
      <c r="S138" s="146"/>
      <c r="T138" s="145"/>
      <c r="U138" s="145" t="s">
        <v>148</v>
      </c>
      <c r="V138" s="145" t="s">
        <v>16</v>
      </c>
      <c r="W138" s="145">
        <v>0</v>
      </c>
      <c r="X138" s="145">
        <f>W138*K138</f>
        <v>0</v>
      </c>
      <c r="Y138" s="145">
        <v>0</v>
      </c>
      <c r="Z138" s="145">
        <f>Y138*K138</f>
        <v>0</v>
      </c>
      <c r="AA138" s="145">
        <v>0</v>
      </c>
      <c r="AB138" s="145">
        <f>AA138*K138</f>
        <v>0</v>
      </c>
      <c r="AC138" s="145"/>
      <c r="AD138" s="155">
        <f t="shared" si="11"/>
        <v>0</v>
      </c>
      <c r="AS138" s="18" t="s">
        <v>137</v>
      </c>
      <c r="AU138" s="18" t="s">
        <v>138</v>
      </c>
      <c r="AV138" s="18" t="s">
        <v>59</v>
      </c>
      <c r="AZ138" s="18" t="s">
        <v>109</v>
      </c>
      <c r="BF138" s="147">
        <f>IF(V138="základná",O138,0)</f>
        <v>0</v>
      </c>
      <c r="BG138" s="147">
        <f>IF(V138="znížená",O138,0)</f>
        <v>0</v>
      </c>
      <c r="BH138" s="147">
        <f>IF(V138="zákl. prenesená",O138,0)</f>
        <v>0</v>
      </c>
      <c r="BI138" s="147">
        <f>IF(V138="zníž. prenesená",O138,0)</f>
        <v>0</v>
      </c>
      <c r="BJ138" s="147">
        <f>IF(V138="nulová",O138,0)</f>
        <v>0</v>
      </c>
      <c r="BK138" s="18" t="s">
        <v>59</v>
      </c>
      <c r="BL138" s="147">
        <f>ROUND(M138*K138,2)</f>
        <v>0</v>
      </c>
      <c r="BM138" s="18" t="s">
        <v>132</v>
      </c>
      <c r="BN138" s="18" t="s">
        <v>215</v>
      </c>
    </row>
    <row r="139" spans="2:66" s="1" customFormat="1" ht="31.5" customHeight="1">
      <c r="B139" s="141"/>
      <c r="C139" s="142" t="s">
        <v>134</v>
      </c>
      <c r="D139" s="142" t="s">
        <v>110</v>
      </c>
      <c r="E139" s="143" t="s">
        <v>216</v>
      </c>
      <c r="F139" s="216" t="s">
        <v>217</v>
      </c>
      <c r="G139" s="216"/>
      <c r="H139" s="216"/>
      <c r="I139" s="216"/>
      <c r="J139" s="144" t="s">
        <v>140</v>
      </c>
      <c r="K139" s="145">
        <v>18</v>
      </c>
      <c r="L139" s="145">
        <f t="shared" si="9"/>
        <v>18</v>
      </c>
      <c r="M139" s="212"/>
      <c r="N139" s="212"/>
      <c r="O139" s="212">
        <f>L139*M139</f>
        <v>0</v>
      </c>
      <c r="P139" s="212"/>
      <c r="Q139" s="212"/>
      <c r="R139" s="212"/>
      <c r="S139" s="146"/>
      <c r="T139" s="145"/>
      <c r="U139" s="145" t="s">
        <v>148</v>
      </c>
      <c r="V139" s="145" t="s">
        <v>16</v>
      </c>
      <c r="W139" s="145">
        <v>3.3000000000000002E-2</v>
      </c>
      <c r="X139" s="145">
        <f>W139*K139</f>
        <v>0.59400000000000008</v>
      </c>
      <c r="Y139" s="145">
        <v>5.0000000000000002E-5</v>
      </c>
      <c r="Z139" s="145">
        <f>Y139*K139</f>
        <v>9.0000000000000008E-4</v>
      </c>
      <c r="AA139" s="145">
        <v>0</v>
      </c>
      <c r="AB139" s="145">
        <f>AA139*K139</f>
        <v>0</v>
      </c>
      <c r="AC139" s="145"/>
      <c r="AD139" s="155">
        <f t="shared" si="11"/>
        <v>0</v>
      </c>
      <c r="AS139" s="18" t="s">
        <v>132</v>
      </c>
      <c r="AU139" s="18" t="s">
        <v>110</v>
      </c>
      <c r="AV139" s="18" t="s">
        <v>59</v>
      </c>
      <c r="AZ139" s="18" t="s">
        <v>109</v>
      </c>
      <c r="BF139" s="147">
        <f>IF(V139="základná",O139,0)</f>
        <v>0</v>
      </c>
      <c r="BG139" s="147">
        <f>IF(V139="znížená",O139,0)</f>
        <v>0</v>
      </c>
      <c r="BH139" s="147">
        <f>IF(V139="zákl. prenesená",O139,0)</f>
        <v>0</v>
      </c>
      <c r="BI139" s="147">
        <f>IF(V139="zníž. prenesená",O139,0)</f>
        <v>0</v>
      </c>
      <c r="BJ139" s="147">
        <f>IF(V139="nulová",O139,0)</f>
        <v>0</v>
      </c>
      <c r="BK139" s="18" t="s">
        <v>59</v>
      </c>
      <c r="BL139" s="147">
        <f>ROUND(M139*K139,2)</f>
        <v>0</v>
      </c>
      <c r="BM139" s="18" t="s">
        <v>132</v>
      </c>
      <c r="BN139" s="18" t="s">
        <v>218</v>
      </c>
    </row>
    <row r="140" spans="2:66" s="1" customFormat="1" ht="22.5" customHeight="1">
      <c r="B140" s="141"/>
      <c r="C140" s="148" t="s">
        <v>135</v>
      </c>
      <c r="D140" s="148" t="s">
        <v>138</v>
      </c>
      <c r="E140" s="149" t="s">
        <v>219</v>
      </c>
      <c r="F140" s="228" t="s">
        <v>220</v>
      </c>
      <c r="G140" s="228"/>
      <c r="H140" s="228"/>
      <c r="I140" s="228"/>
      <c r="J140" s="150" t="s">
        <v>140</v>
      </c>
      <c r="K140" s="151">
        <v>19.440000000000001</v>
      </c>
      <c r="L140" s="145">
        <f t="shared" si="9"/>
        <v>19.440000000000001</v>
      </c>
      <c r="M140" s="227"/>
      <c r="N140" s="227"/>
      <c r="O140" s="212">
        <f>L140*M140</f>
        <v>0</v>
      </c>
      <c r="P140" s="212"/>
      <c r="Q140" s="212"/>
      <c r="R140" s="212"/>
      <c r="S140" s="146"/>
      <c r="T140" s="145"/>
      <c r="U140" s="145" t="s">
        <v>148</v>
      </c>
      <c r="V140" s="145" t="s">
        <v>16</v>
      </c>
      <c r="W140" s="145">
        <v>0</v>
      </c>
      <c r="X140" s="145">
        <f>W140*K140</f>
        <v>0</v>
      </c>
      <c r="Y140" s="145">
        <v>0</v>
      </c>
      <c r="Z140" s="145">
        <f>Y140*K140</f>
        <v>0</v>
      </c>
      <c r="AA140" s="145">
        <v>0</v>
      </c>
      <c r="AB140" s="145">
        <f>AA140*K140</f>
        <v>0</v>
      </c>
      <c r="AC140" s="145"/>
      <c r="AD140" s="155">
        <f t="shared" si="11"/>
        <v>0</v>
      </c>
      <c r="AS140" s="18" t="s">
        <v>137</v>
      </c>
      <c r="AU140" s="18" t="s">
        <v>138</v>
      </c>
      <c r="AV140" s="18" t="s">
        <v>59</v>
      </c>
      <c r="AZ140" s="18" t="s">
        <v>109</v>
      </c>
      <c r="BF140" s="147">
        <f>IF(V140="základná",O140,0)</f>
        <v>0</v>
      </c>
      <c r="BG140" s="147">
        <f>IF(V140="znížená",O140,0)</f>
        <v>0</v>
      </c>
      <c r="BH140" s="147">
        <f>IF(V140="zákl. prenesená",O140,0)</f>
        <v>0</v>
      </c>
      <c r="BI140" s="147">
        <f>IF(V140="zníž. prenesená",O140,0)</f>
        <v>0</v>
      </c>
      <c r="BJ140" s="147">
        <f>IF(V140="nulová",O140,0)</f>
        <v>0</v>
      </c>
      <c r="BK140" s="18" t="s">
        <v>59</v>
      </c>
      <c r="BL140" s="147">
        <f>ROUND(M140*K140,2)</f>
        <v>0</v>
      </c>
      <c r="BM140" s="18" t="s">
        <v>132</v>
      </c>
      <c r="BN140" s="18" t="s">
        <v>221</v>
      </c>
    </row>
    <row r="141" spans="2:66" s="1" customFormat="1" ht="31.5" customHeight="1">
      <c r="B141" s="141"/>
      <c r="C141" s="142" t="s">
        <v>153</v>
      </c>
      <c r="D141" s="142" t="s">
        <v>110</v>
      </c>
      <c r="E141" s="143" t="s">
        <v>168</v>
      </c>
      <c r="F141" s="216" t="s">
        <v>169</v>
      </c>
      <c r="G141" s="216"/>
      <c r="H141" s="216"/>
      <c r="I141" s="216"/>
      <c r="J141" s="144" t="s">
        <v>223</v>
      </c>
      <c r="K141" s="145">
        <v>6.7460000000000004</v>
      </c>
      <c r="L141" s="145">
        <f t="shared" si="9"/>
        <v>6.7460000000000004</v>
      </c>
      <c r="M141" s="212"/>
      <c r="N141" s="212"/>
      <c r="O141" s="212">
        <f>L141*M141</f>
        <v>0</v>
      </c>
      <c r="P141" s="212"/>
      <c r="Q141" s="212"/>
      <c r="R141" s="212"/>
      <c r="S141" s="146"/>
      <c r="T141" s="145"/>
      <c r="U141" s="145" t="s">
        <v>148</v>
      </c>
      <c r="V141" s="145" t="s">
        <v>16</v>
      </c>
      <c r="W141" s="145">
        <v>0</v>
      </c>
      <c r="X141" s="145">
        <f>W141*K141</f>
        <v>0</v>
      </c>
      <c r="Y141" s="145">
        <v>0</v>
      </c>
      <c r="Z141" s="145">
        <f>Y141*K141</f>
        <v>0</v>
      </c>
      <c r="AA141" s="145">
        <v>0</v>
      </c>
      <c r="AB141" s="145">
        <f>AA141*K141</f>
        <v>0</v>
      </c>
      <c r="AC141" s="145"/>
      <c r="AD141" s="155">
        <f t="shared" si="11"/>
        <v>0</v>
      </c>
      <c r="AS141" s="18" t="s">
        <v>132</v>
      </c>
      <c r="AU141" s="18" t="s">
        <v>110</v>
      </c>
      <c r="AV141" s="18" t="s">
        <v>59</v>
      </c>
      <c r="AZ141" s="18" t="s">
        <v>109</v>
      </c>
      <c r="BF141" s="147">
        <f>IF(V141="základná",O141,0)</f>
        <v>0</v>
      </c>
      <c r="BG141" s="147">
        <f>IF(V141="znížená",O141,0)</f>
        <v>0</v>
      </c>
      <c r="BH141" s="147">
        <f>IF(V141="zákl. prenesená",O141,0)</f>
        <v>0</v>
      </c>
      <c r="BI141" s="147">
        <f>IF(V141="zníž. prenesená",O141,0)</f>
        <v>0</v>
      </c>
      <c r="BJ141" s="147">
        <f>IF(V141="nulová",O141,0)</f>
        <v>0</v>
      </c>
      <c r="BK141" s="18" t="s">
        <v>59</v>
      </c>
      <c r="BL141" s="147">
        <f>ROUND(M141*K141,2)</f>
        <v>0</v>
      </c>
      <c r="BM141" s="18" t="s">
        <v>132</v>
      </c>
      <c r="BN141" s="18" t="s">
        <v>222</v>
      </c>
    </row>
    <row r="142" spans="2:66" s="1" customFormat="1" ht="6.95" customHeight="1"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8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55"/>
    </row>
  </sheetData>
  <mergeCells count="124">
    <mergeCell ref="F141:I141"/>
    <mergeCell ref="M141:N141"/>
    <mergeCell ref="F140:I140"/>
    <mergeCell ref="M140:N140"/>
    <mergeCell ref="F138:I138"/>
    <mergeCell ref="O141:R141"/>
    <mergeCell ref="F137:I137"/>
    <mergeCell ref="F139:I139"/>
    <mergeCell ref="M139:N139"/>
    <mergeCell ref="O139:R139"/>
    <mergeCell ref="M134:N134"/>
    <mergeCell ref="O140:R140"/>
    <mergeCell ref="M137:N137"/>
    <mergeCell ref="O137:R137"/>
    <mergeCell ref="M138:N138"/>
    <mergeCell ref="O138:R138"/>
    <mergeCell ref="H1:K1"/>
    <mergeCell ref="T2:AD2"/>
    <mergeCell ref="O135:R135"/>
    <mergeCell ref="O136:R136"/>
    <mergeCell ref="O130:R130"/>
    <mergeCell ref="O134:R134"/>
    <mergeCell ref="O133:R133"/>
    <mergeCell ref="O132:R132"/>
    <mergeCell ref="F129:I129"/>
    <mergeCell ref="M129:N129"/>
    <mergeCell ref="M133:N133"/>
    <mergeCell ref="F132:I132"/>
    <mergeCell ref="F130:I130"/>
    <mergeCell ref="M130:N130"/>
    <mergeCell ref="M132:N132"/>
    <mergeCell ref="F131:I131"/>
    <mergeCell ref="M131:N131"/>
    <mergeCell ref="F134:I134"/>
    <mergeCell ref="O116:R116"/>
    <mergeCell ref="O117:R117"/>
    <mergeCell ref="O118:R118"/>
    <mergeCell ref="O128:R128"/>
    <mergeCell ref="F126:I126"/>
    <mergeCell ref="M126:N126"/>
    <mergeCell ref="O126:R126"/>
    <mergeCell ref="O120:R120"/>
    <mergeCell ref="F133:I133"/>
    <mergeCell ref="O127:R127"/>
    <mergeCell ref="O129:R129"/>
    <mergeCell ref="F125:I125"/>
    <mergeCell ref="M125:N125"/>
    <mergeCell ref="O125:R125"/>
    <mergeCell ref="O131:R131"/>
    <mergeCell ref="F127:I127"/>
    <mergeCell ref="M127:N127"/>
    <mergeCell ref="F120:I120"/>
    <mergeCell ref="M120:N120"/>
    <mergeCell ref="O89:R89"/>
    <mergeCell ref="O90:R90"/>
    <mergeCell ref="N112:R112"/>
    <mergeCell ref="N113:R113"/>
    <mergeCell ref="C104:R104"/>
    <mergeCell ref="F119:I119"/>
    <mergeCell ref="M119:N119"/>
    <mergeCell ref="O119:R119"/>
    <mergeCell ref="M121:N121"/>
    <mergeCell ref="O121:R121"/>
    <mergeCell ref="F122:I122"/>
    <mergeCell ref="M124:N124"/>
    <mergeCell ref="O124:R124"/>
    <mergeCell ref="O123:R123"/>
    <mergeCell ref="F124:I124"/>
    <mergeCell ref="F123:I123"/>
    <mergeCell ref="M123:N123"/>
    <mergeCell ref="F106:Q106"/>
    <mergeCell ref="M122:N122"/>
    <mergeCell ref="O122:R122"/>
    <mergeCell ref="F107:Q107"/>
    <mergeCell ref="F108:Q108"/>
    <mergeCell ref="N110:Q110"/>
    <mergeCell ref="F115:I115"/>
    <mergeCell ref="M115:N115"/>
    <mergeCell ref="O115:R115"/>
    <mergeCell ref="F121:I121"/>
    <mergeCell ref="C87:G87"/>
    <mergeCell ref="O87:R87"/>
    <mergeCell ref="N82:Q82"/>
    <mergeCell ref="N84:R84"/>
    <mergeCell ref="N85:R85"/>
    <mergeCell ref="M39:Q39"/>
    <mergeCell ref="C76:R76"/>
    <mergeCell ref="F80:Q80"/>
    <mergeCell ref="H37:J37"/>
    <mergeCell ref="N37:Q37"/>
    <mergeCell ref="O96:R96"/>
    <mergeCell ref="M98:R98"/>
    <mergeCell ref="F78:Q78"/>
    <mergeCell ref="F79:Q79"/>
    <mergeCell ref="O91:R91"/>
    <mergeCell ref="O92:R92"/>
    <mergeCell ref="O93:R93"/>
    <mergeCell ref="O94:R94"/>
    <mergeCell ref="H34:J34"/>
    <mergeCell ref="N34:Q34"/>
    <mergeCell ref="H35:J35"/>
    <mergeCell ref="N35:Q35"/>
    <mergeCell ref="H36:J36"/>
    <mergeCell ref="N36:Q36"/>
    <mergeCell ref="N31:Q31"/>
    <mergeCell ref="H33:J33"/>
    <mergeCell ref="N33:Q33"/>
    <mergeCell ref="C2:R2"/>
    <mergeCell ref="C4:R4"/>
    <mergeCell ref="F6:Q6"/>
    <mergeCell ref="F7:Q7"/>
    <mergeCell ref="F8:Q8"/>
    <mergeCell ref="P10:Q10"/>
    <mergeCell ref="E25:M25"/>
    <mergeCell ref="N29:Q29"/>
    <mergeCell ref="N28:Q28"/>
    <mergeCell ref="P12:Q12"/>
    <mergeCell ref="P13:Q13"/>
    <mergeCell ref="P22:Q22"/>
    <mergeCell ref="P15:Q15"/>
    <mergeCell ref="P16:Q16"/>
    <mergeCell ref="P18:Q18"/>
    <mergeCell ref="P19:Q19"/>
    <mergeCell ref="P21:Q21"/>
  </mergeCells>
  <phoneticPr fontId="0" type="noConversion"/>
  <hyperlinks>
    <hyperlink ref="F1:G1" location="C2" display="1) Krycí list rozpočtu"/>
    <hyperlink ref="H1:K1" location="C87" display="2) Rekapitulácia rozpočtu"/>
    <hyperlink ref="M1" location="C115" display="3) Rozpočet"/>
    <hyperlink ref="T1:U1" location="'Rekapitulácia stavby'!C2" display="Rekapitulácia stavby"/>
  </hyperlinks>
  <pageMargins left="0.59055118110236227" right="0.59055118110236227" top="0.51181102362204722" bottom="0.47244094488188981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Rekapitulácia stavby</vt:lpstr>
      <vt:lpstr>SO 06 - DETSKÉ IHRISKÁ</vt:lpstr>
      <vt:lpstr>'Rekapitulácia stavby'!Oblasť_tlače</vt:lpstr>
      <vt:lpstr>'SO 06 - DETSKÉ IHRISKÁ'!Oblasť_tlače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sarinova</cp:lastModifiedBy>
  <cp:lastPrinted>2017-11-12T17:32:32Z</cp:lastPrinted>
  <dcterms:created xsi:type="dcterms:W3CDTF">2017-07-13T10:45:08Z</dcterms:created>
  <dcterms:modified xsi:type="dcterms:W3CDTF">2018-08-07T09:09:46Z</dcterms:modified>
</cp:coreProperties>
</file>