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Beatka\Desktop\ROBOTA\Zákazky\KIAZ-5475-2020\"/>
    </mc:Choice>
  </mc:AlternateContent>
  <xr:revisionPtr revIDLastSave="0" documentId="8_{A60B3092-2E31-4A60-A304-88C208C25607}" xr6:coauthVersionLast="45" xr6:coauthVersionMax="45" xr10:uidLastSave="{00000000-0000-0000-0000-000000000000}"/>
  <bookViews>
    <workbookView xWindow="-120" yWindow="-120" windowWidth="20730" windowHeight="11160" tabRatio="814" xr2:uid="{00000000-000D-0000-FFFF-FFFF00000000}"/>
  </bookViews>
  <sheets>
    <sheet name="Rekapitulácia stavby" sheetId="1" r:id="rId1"/>
    <sheet name="SO 04-PREKLADKA VN-22kV" sheetId="3" r:id="rId2"/>
    <sheet name="SO 04 - NAPOJENIE  ELEKTRO" sheetId="4" r:id="rId3"/>
  </sheets>
  <definedNames>
    <definedName name="_xlnm.Print_Area" localSheetId="0">'Rekapitulácia stavby'!$C$4:$AP$70,'Rekapitulácia stavby'!$C$76:$AP$94</definedName>
    <definedName name="_xlnm.Print_Area" localSheetId="2">'SO 04 - NAPOJENIE  ELEKTRO'!$C$4:$R$70,'SO 04 - NAPOJENIE  ELEKTRO'!$C$76:$R$96,'SO 04 - NAPOJENIE  ELEKTRO'!$C$102:$R$150</definedName>
    <definedName name="_xlnm.Print_Area" localSheetId="1">'SO 04-PREKLADKA VN-22kV'!$C$4:$R$70,'SO 04-PREKLADKA VN-22kV'!$C$76:$R$96,'SO 04-PREKLADKA VN-22kV'!$C$102:$R$131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0" i="3" l="1"/>
  <c r="O129" i="3"/>
  <c r="O128" i="3"/>
  <c r="O126" i="3"/>
  <c r="O131" i="3"/>
  <c r="O127" i="3"/>
  <c r="O117" i="3"/>
  <c r="O118" i="3"/>
  <c r="O119" i="3"/>
  <c r="O120" i="3"/>
  <c r="O121" i="3"/>
  <c r="O122" i="3"/>
  <c r="O123" i="3"/>
  <c r="O124" i="3"/>
  <c r="O125" i="3"/>
  <c r="O116" i="3"/>
  <c r="O115" i="3" s="1"/>
  <c r="L128" i="4"/>
  <c r="O128" i="4" s="1"/>
  <c r="L122" i="4"/>
  <c r="O122" i="4" s="1"/>
  <c r="AD126" i="4"/>
  <c r="O126" i="4"/>
  <c r="O118" i="4"/>
  <c r="O117" i="4"/>
  <c r="L119" i="4"/>
  <c r="O119" i="4" s="1"/>
  <c r="BG119" i="4" s="1"/>
  <c r="L120" i="4"/>
  <c r="O120" i="4" s="1"/>
  <c r="BG120" i="4" s="1"/>
  <c r="L121" i="4"/>
  <c r="O121" i="4" s="1"/>
  <c r="BG121" i="4" s="1"/>
  <c r="O123" i="4"/>
  <c r="O124" i="4"/>
  <c r="O125" i="4"/>
  <c r="L127" i="4"/>
  <c r="O127" i="4"/>
  <c r="L129" i="4"/>
  <c r="O129" i="4"/>
  <c r="L130" i="4"/>
  <c r="O130" i="4"/>
  <c r="L131" i="4"/>
  <c r="O131" i="4"/>
  <c r="L132" i="4"/>
  <c r="O132" i="4"/>
  <c r="L133" i="4"/>
  <c r="O133" i="4"/>
  <c r="O136" i="4"/>
  <c r="O135" i="4" s="1"/>
  <c r="O92" i="4" s="1"/>
  <c r="O137" i="4"/>
  <c r="O138" i="4"/>
  <c r="O139" i="4"/>
  <c r="O140" i="4"/>
  <c r="L141" i="4"/>
  <c r="O141" i="4"/>
  <c r="L142" i="4"/>
  <c r="O142" i="4"/>
  <c r="L143" i="4"/>
  <c r="O143" i="4"/>
  <c r="L144" i="4"/>
  <c r="O144" i="4"/>
  <c r="O145" i="4"/>
  <c r="O146" i="4"/>
  <c r="O147" i="4"/>
  <c r="O148" i="4"/>
  <c r="O149" i="4"/>
  <c r="O150" i="4"/>
  <c r="AM80" i="1"/>
  <c r="N29" i="4"/>
  <c r="N29" i="3"/>
  <c r="AD131" i="4"/>
  <c r="AD117" i="4"/>
  <c r="AD123" i="4"/>
  <c r="AD124" i="4"/>
  <c r="AD125" i="4"/>
  <c r="AD127" i="4"/>
  <c r="AD129" i="4"/>
  <c r="AD130" i="4"/>
  <c r="AD133" i="4"/>
  <c r="AD135" i="4"/>
  <c r="AD136" i="4"/>
  <c r="AD137" i="4"/>
  <c r="AD138" i="4"/>
  <c r="AD139" i="4"/>
  <c r="AD140" i="4"/>
  <c r="AD145" i="4"/>
  <c r="AD146" i="4"/>
  <c r="AD147" i="4"/>
  <c r="AD148" i="4"/>
  <c r="AD149" i="4"/>
  <c r="AD150" i="4"/>
  <c r="AD132" i="3"/>
  <c r="AD141" i="4"/>
  <c r="BL140" i="4"/>
  <c r="BJ140" i="4"/>
  <c r="BI140" i="4"/>
  <c r="BH140" i="4"/>
  <c r="BF140" i="4"/>
  <c r="AB140" i="4"/>
  <c r="Z140" i="4"/>
  <c r="X140" i="4"/>
  <c r="BG140" i="4"/>
  <c r="BL139" i="4"/>
  <c r="BJ139" i="4"/>
  <c r="BI139" i="4"/>
  <c r="BH139" i="4"/>
  <c r="BF139" i="4"/>
  <c r="AB139" i="4"/>
  <c r="Z139" i="4"/>
  <c r="X139" i="4"/>
  <c r="BG139" i="4"/>
  <c r="BL138" i="4"/>
  <c r="BJ138" i="4"/>
  <c r="BI138" i="4"/>
  <c r="BH138" i="4"/>
  <c r="BF138" i="4"/>
  <c r="AB138" i="4"/>
  <c r="Z138" i="4"/>
  <c r="X138" i="4"/>
  <c r="BG138" i="4"/>
  <c r="BL137" i="4"/>
  <c r="BJ137" i="4"/>
  <c r="BI137" i="4"/>
  <c r="BH137" i="4"/>
  <c r="BF137" i="4"/>
  <c r="AB137" i="4"/>
  <c r="Z137" i="4"/>
  <c r="X137" i="4"/>
  <c r="BG137" i="4"/>
  <c r="BL136" i="4"/>
  <c r="BJ136" i="4"/>
  <c r="BI136" i="4"/>
  <c r="BH136" i="4"/>
  <c r="BF136" i="4"/>
  <c r="AB136" i="4"/>
  <c r="Z136" i="4"/>
  <c r="Z135" i="4" s="1"/>
  <c r="X136" i="4"/>
  <c r="BG136" i="4"/>
  <c r="AD120" i="4"/>
  <c r="AD119" i="4"/>
  <c r="BL117" i="4"/>
  <c r="BJ117" i="4"/>
  <c r="BI117" i="4"/>
  <c r="BH117" i="4"/>
  <c r="BF117" i="4"/>
  <c r="AB117" i="4"/>
  <c r="Z117" i="4"/>
  <c r="X117" i="4"/>
  <c r="BG117" i="4"/>
  <c r="BL124" i="4"/>
  <c r="AD118" i="3"/>
  <c r="AD117" i="3"/>
  <c r="AD114" i="3" s="1"/>
  <c r="AD119" i="3"/>
  <c r="AD127" i="3"/>
  <c r="AD128" i="3"/>
  <c r="AD129" i="3"/>
  <c r="AD130" i="3"/>
  <c r="AD131" i="3"/>
  <c r="AD144" i="4"/>
  <c r="BL145" i="4"/>
  <c r="BL146" i="4"/>
  <c r="BL147" i="4"/>
  <c r="BL148" i="4"/>
  <c r="BL149" i="4"/>
  <c r="BL150" i="4"/>
  <c r="AY90" i="1"/>
  <c r="AX90" i="1"/>
  <c r="BH119" i="4"/>
  <c r="BH120" i="4"/>
  <c r="BH121" i="4"/>
  <c r="BH123" i="4"/>
  <c r="BH125" i="4"/>
  <c r="BH127" i="4"/>
  <c r="BH129" i="4"/>
  <c r="BH130" i="4"/>
  <c r="BH131" i="4"/>
  <c r="BH132" i="4"/>
  <c r="BH133" i="4"/>
  <c r="BH145" i="4"/>
  <c r="BH146" i="4"/>
  <c r="BH147" i="4"/>
  <c r="BH148" i="4"/>
  <c r="BH149" i="4"/>
  <c r="BH150" i="4"/>
  <c r="BJ150" i="4"/>
  <c r="BI150" i="4"/>
  <c r="BG150" i="4"/>
  <c r="BF150" i="4"/>
  <c r="AB150" i="4"/>
  <c r="Z150" i="4"/>
  <c r="X150" i="4"/>
  <c r="BJ149" i="4"/>
  <c r="BI149" i="4"/>
  <c r="BF149" i="4"/>
  <c r="AB149" i="4"/>
  <c r="Z149" i="4"/>
  <c r="X149" i="4"/>
  <c r="BG149" i="4"/>
  <c r="BJ148" i="4"/>
  <c r="BI148" i="4"/>
  <c r="BG148" i="4"/>
  <c r="BF148" i="4"/>
  <c r="AB148" i="4"/>
  <c r="Z148" i="4"/>
  <c r="X148" i="4"/>
  <c r="BJ147" i="4"/>
  <c r="BI147" i="4"/>
  <c r="BF147" i="4"/>
  <c r="AB147" i="4"/>
  <c r="Z147" i="4"/>
  <c r="X147" i="4"/>
  <c r="BG147" i="4"/>
  <c r="BJ146" i="4"/>
  <c r="BI146" i="4"/>
  <c r="BG146" i="4"/>
  <c r="BF146" i="4"/>
  <c r="AB146" i="4"/>
  <c r="Z146" i="4"/>
  <c r="X146" i="4"/>
  <c r="BJ145" i="4"/>
  <c r="BI145" i="4"/>
  <c r="BF145" i="4"/>
  <c r="AB145" i="4"/>
  <c r="Z145" i="4"/>
  <c r="X145" i="4"/>
  <c r="BG145" i="4"/>
  <c r="BF119" i="4"/>
  <c r="BF120" i="4"/>
  <c r="BF121" i="4"/>
  <c r="BF123" i="4"/>
  <c r="BF125" i="4"/>
  <c r="BF127" i="4"/>
  <c r="BF129" i="4"/>
  <c r="BF130" i="4"/>
  <c r="BF131" i="4"/>
  <c r="BF132" i="4"/>
  <c r="BF133" i="4"/>
  <c r="Z119" i="4"/>
  <c r="Z116" i="4" s="1"/>
  <c r="Z115" i="4" s="1"/>
  <c r="Z114" i="4" s="1"/>
  <c r="Z120" i="4"/>
  <c r="Z121" i="4"/>
  <c r="Z123" i="4"/>
  <c r="Z125" i="4"/>
  <c r="Z127" i="4"/>
  <c r="Z129" i="4"/>
  <c r="Z130" i="4"/>
  <c r="Z131" i="4"/>
  <c r="Z132" i="4"/>
  <c r="Z133" i="4"/>
  <c r="BJ133" i="4"/>
  <c r="BI133" i="4"/>
  <c r="BG133" i="4"/>
  <c r="AB133" i="4"/>
  <c r="X133" i="4"/>
  <c r="BL133" i="4"/>
  <c r="BJ132" i="4"/>
  <c r="BI132" i="4"/>
  <c r="AB132" i="4"/>
  <c r="X132" i="4"/>
  <c r="BL132" i="4"/>
  <c r="BG132" i="4"/>
  <c r="BJ131" i="4"/>
  <c r="BI131" i="4"/>
  <c r="AB131" i="4"/>
  <c r="X131" i="4"/>
  <c r="BL131" i="4"/>
  <c r="BJ130" i="4"/>
  <c r="BI130" i="4"/>
  <c r="AB130" i="4"/>
  <c r="X130" i="4"/>
  <c r="BL130" i="4"/>
  <c r="BG130" i="4"/>
  <c r="BJ129" i="4"/>
  <c r="BI129" i="4"/>
  <c r="BG129" i="4"/>
  <c r="AB129" i="4"/>
  <c r="X129" i="4"/>
  <c r="BL129" i="4"/>
  <c r="BJ127" i="4"/>
  <c r="BI127" i="4"/>
  <c r="AB127" i="4"/>
  <c r="X127" i="4"/>
  <c r="BL127" i="4"/>
  <c r="BG127" i="4"/>
  <c r="BJ125" i="4"/>
  <c r="BI125" i="4"/>
  <c r="BG125" i="4"/>
  <c r="AB125" i="4"/>
  <c r="X125" i="4"/>
  <c r="BL125" i="4"/>
  <c r="BJ123" i="4"/>
  <c r="BI123" i="4"/>
  <c r="AB123" i="4"/>
  <c r="X123" i="4"/>
  <c r="BL123" i="4"/>
  <c r="BG123" i="4"/>
  <c r="BJ121" i="4"/>
  <c r="BI121" i="4"/>
  <c r="AB121" i="4"/>
  <c r="X121" i="4"/>
  <c r="BL121" i="4"/>
  <c r="BJ120" i="4"/>
  <c r="BI120" i="4"/>
  <c r="AB120" i="4"/>
  <c r="X120" i="4"/>
  <c r="BL120" i="4"/>
  <c r="BJ119" i="4"/>
  <c r="BI119" i="4"/>
  <c r="AB119" i="4"/>
  <c r="X119" i="4"/>
  <c r="BL119" i="4"/>
  <c r="N111" i="4"/>
  <c r="E16" i="4"/>
  <c r="F111" i="4" s="1"/>
  <c r="N110" i="4"/>
  <c r="F110" i="4"/>
  <c r="F108" i="4"/>
  <c r="F106" i="4"/>
  <c r="AS90" i="1"/>
  <c r="N85" i="4"/>
  <c r="N84" i="4"/>
  <c r="F84" i="4"/>
  <c r="F82" i="4"/>
  <c r="F80" i="4"/>
  <c r="P16" i="4"/>
  <c r="P15" i="4"/>
  <c r="P10" i="4"/>
  <c r="N82" i="4" s="1"/>
  <c r="F6" i="4"/>
  <c r="F78" i="4" s="1"/>
  <c r="AY89" i="1"/>
  <c r="AX89" i="1"/>
  <c r="BL117" i="3"/>
  <c r="BL116" i="3" s="1"/>
  <c r="BL115" i="3" s="1"/>
  <c r="BL114" i="3" s="1"/>
  <c r="BL118" i="3"/>
  <c r="BL119" i="3"/>
  <c r="BL128" i="3"/>
  <c r="BL129" i="3"/>
  <c r="BL130" i="3"/>
  <c r="BL131" i="3"/>
  <c r="BL127" i="3"/>
  <c r="BJ131" i="3"/>
  <c r="BI131" i="3"/>
  <c r="BH131" i="3"/>
  <c r="BF131" i="3"/>
  <c r="AB131" i="3"/>
  <c r="Z131" i="3"/>
  <c r="X131" i="3"/>
  <c r="BG131" i="3"/>
  <c r="BJ130" i="3"/>
  <c r="BI130" i="3"/>
  <c r="BH130" i="3"/>
  <c r="BF130" i="3"/>
  <c r="AB130" i="3"/>
  <c r="Z130" i="3"/>
  <c r="X130" i="3"/>
  <c r="BG130" i="3"/>
  <c r="BJ129" i="3"/>
  <c r="BI129" i="3"/>
  <c r="BH129" i="3"/>
  <c r="BF129" i="3"/>
  <c r="AB129" i="3"/>
  <c r="Z129" i="3"/>
  <c r="X129" i="3"/>
  <c r="BG129" i="3"/>
  <c r="BJ128" i="3"/>
  <c r="BI128" i="3"/>
  <c r="BH128" i="3"/>
  <c r="BF128" i="3"/>
  <c r="AB128" i="3"/>
  <c r="Z128" i="3"/>
  <c r="X128" i="3"/>
  <c r="BG128" i="3"/>
  <c r="BJ119" i="3"/>
  <c r="BI119" i="3"/>
  <c r="BH119" i="3"/>
  <c r="BF119" i="3"/>
  <c r="AB119" i="3"/>
  <c r="Z119" i="3"/>
  <c r="X119" i="3"/>
  <c r="BG119" i="3"/>
  <c r="BJ118" i="3"/>
  <c r="BI118" i="3"/>
  <c r="BH118" i="3"/>
  <c r="BF118" i="3"/>
  <c r="H33" i="3" s="1"/>
  <c r="AZ89" i="1" s="1"/>
  <c r="AZ88" i="1" s="1"/>
  <c r="AB118" i="3"/>
  <c r="Z118" i="3"/>
  <c r="Z116" i="3" s="1"/>
  <c r="Z115" i="3" s="1"/>
  <c r="Z114" i="3" s="1"/>
  <c r="X118" i="3"/>
  <c r="BG118" i="3"/>
  <c r="BJ117" i="3"/>
  <c r="BI117" i="3"/>
  <c r="H36" i="3" s="1"/>
  <c r="BC89" i="1" s="1"/>
  <c r="BH117" i="3"/>
  <c r="BG117" i="3"/>
  <c r="BF117" i="3"/>
  <c r="AB117" i="3"/>
  <c r="AB116" i="3" s="1"/>
  <c r="AB115" i="3" s="1"/>
  <c r="AB114" i="3" s="1"/>
  <c r="Z117" i="3"/>
  <c r="X117" i="3"/>
  <c r="N111" i="3"/>
  <c r="N110" i="3"/>
  <c r="F110" i="3"/>
  <c r="F108" i="3"/>
  <c r="F106" i="3"/>
  <c r="AS89" i="1"/>
  <c r="N85" i="3"/>
  <c r="N84" i="3"/>
  <c r="F84" i="3"/>
  <c r="F82" i="3"/>
  <c r="F80" i="3"/>
  <c r="P16" i="3"/>
  <c r="E16" i="3"/>
  <c r="F85" i="3"/>
  <c r="P15" i="3"/>
  <c r="P10" i="3"/>
  <c r="N82" i="3" s="1"/>
  <c r="F6" i="3"/>
  <c r="F104" i="3" s="1"/>
  <c r="AS88" i="1"/>
  <c r="AS87" i="1" s="1"/>
  <c r="AK27" i="1"/>
  <c r="AM83" i="1"/>
  <c r="L83" i="1"/>
  <c r="AM82" i="1"/>
  <c r="L82" i="1"/>
  <c r="L80" i="1"/>
  <c r="L78" i="1"/>
  <c r="L77" i="1"/>
  <c r="N108" i="4"/>
  <c r="F111" i="3"/>
  <c r="X116" i="3"/>
  <c r="Z127" i="3"/>
  <c r="O91" i="3"/>
  <c r="H37" i="3"/>
  <c r="BD89" i="1"/>
  <c r="H35" i="3"/>
  <c r="BB89" i="1"/>
  <c r="H36" i="4"/>
  <c r="BC90" i="1" s="1"/>
  <c r="X135" i="4"/>
  <c r="BL116" i="4"/>
  <c r="H37" i="4"/>
  <c r="BD90" i="1" s="1"/>
  <c r="BD88" i="1" s="1"/>
  <c r="BD87" i="1" s="1"/>
  <c r="W35" i="1" s="1"/>
  <c r="AB116" i="4"/>
  <c r="AB115" i="4" s="1"/>
  <c r="AB114" i="4" s="1"/>
  <c r="H33" i="4"/>
  <c r="AZ90" i="1"/>
  <c r="N33" i="4"/>
  <c r="AV90" i="1"/>
  <c r="X116" i="4"/>
  <c r="X115" i="4"/>
  <c r="X114" i="4" s="1"/>
  <c r="AU90" i="1" s="1"/>
  <c r="AB135" i="4"/>
  <c r="H35" i="4"/>
  <c r="BB90" i="1" s="1"/>
  <c r="BL135" i="4"/>
  <c r="BL115" i="4" s="1"/>
  <c r="BL114" i="4" s="1"/>
  <c r="F104" i="4"/>
  <c r="O92" i="3"/>
  <c r="AB127" i="3"/>
  <c r="X127" i="3"/>
  <c r="X115" i="3"/>
  <c r="X114" i="3" s="1"/>
  <c r="AU89" i="1" s="1"/>
  <c r="AU88" i="1" s="1"/>
  <c r="AU87" i="1" s="1"/>
  <c r="F85" i="4"/>
  <c r="BG131" i="4"/>
  <c r="AD142" i="4"/>
  <c r="AD121" i="4"/>
  <c r="AD132" i="4"/>
  <c r="AD114" i="4" s="1"/>
  <c r="AD143" i="4"/>
  <c r="BC88" i="1" l="1"/>
  <c r="AV88" i="1"/>
  <c r="AZ87" i="1"/>
  <c r="O114" i="3"/>
  <c r="O89" i="3" s="1"/>
  <c r="O90" i="3"/>
  <c r="BB88" i="1"/>
  <c r="O116" i="4"/>
  <c r="N108" i="3"/>
  <c r="N33" i="3"/>
  <c r="AV89" i="1" s="1"/>
  <c r="F78" i="3"/>
  <c r="O115" i="4" l="1"/>
  <c r="O91" i="4"/>
  <c r="AV87" i="1"/>
  <c r="W31" i="1"/>
  <c r="AY88" i="1"/>
  <c r="BC87" i="1"/>
  <c r="BB87" i="1"/>
  <c r="AX88" i="1"/>
  <c r="N28" i="3"/>
  <c r="N31" i="3" s="1"/>
  <c r="M96" i="3"/>
  <c r="H34" i="3" l="1"/>
  <c r="AG89" i="1"/>
  <c r="W33" i="1"/>
  <c r="AX87" i="1"/>
  <c r="AK31" i="1"/>
  <c r="O114" i="4"/>
  <c r="O89" i="4" s="1"/>
  <c r="O90" i="4"/>
  <c r="AY87" i="1"/>
  <c r="W34" i="1"/>
  <c r="N28" i="4" l="1"/>
  <c r="N31" i="4" s="1"/>
  <c r="M96" i="4"/>
  <c r="AN89" i="1"/>
  <c r="N34" i="3"/>
  <c r="BA89" i="1"/>
  <c r="AW89" i="1" l="1"/>
  <c r="AT89" i="1" s="1"/>
  <c r="M39" i="3"/>
  <c r="N34" i="4"/>
  <c r="AW90" i="1" s="1"/>
  <c r="AT90" i="1" s="1"/>
  <c r="H34" i="4"/>
  <c r="BA90" i="1" s="1"/>
  <c r="BA88" i="1" s="1"/>
  <c r="AG90" i="1"/>
  <c r="M39" i="4"/>
  <c r="AW88" i="1" l="1"/>
  <c r="AT88" i="1" s="1"/>
  <c r="BA87" i="1"/>
  <c r="AW87" i="1" s="1"/>
  <c r="AT87" i="1" s="1"/>
  <c r="AN90" i="1"/>
  <c r="AN88" i="1" s="1"/>
  <c r="AN87" i="1" s="1"/>
  <c r="AN94" i="1" s="1"/>
  <c r="AG88" i="1"/>
  <c r="AG87" i="1" s="1"/>
  <c r="AK26" i="1" l="1"/>
  <c r="AK29" i="1" s="1"/>
  <c r="AG94" i="1"/>
  <c r="W32" i="1" l="1"/>
  <c r="AK32" i="1" s="1"/>
  <c r="AK37" i="1"/>
</calcChain>
</file>

<file path=xl/sharedStrings.xml><?xml version="1.0" encoding="utf-8"?>
<sst xmlns="http://schemas.openxmlformats.org/spreadsheetml/2006/main" count="924" uniqueCount="264">
  <si>
    <t>256</t>
  </si>
  <si>
    <t xml:space="preserve">V cene diela sú zahrnuté všetky náklady spojené s výstavbou a kolaudáciou diela, špecifikované v zmysle zmluvy. 
</t>
  </si>
  <si>
    <t>PREKLÁDKA VN -22kV</t>
  </si>
  <si>
    <t>Hĺbenie káblovej ryhy ručne 35 cm širokej a 70 cm hlbokej, v zemine triedy 3 - volny teren</t>
  </si>
  <si>
    <t>Hĺbenie káblovej ryhy ručne 35 cm širokej a 35 cm hlbokej, v zemine triedy 3 - pod chodnikom</t>
  </si>
  <si>
    <t>Odstránenie krytu v ploche nad 200 m2 asfaltového s , hr. vrstvy do 50 mm,  -0,09800t</t>
  </si>
  <si>
    <t>Zriadenie asfaltovych spevnenych ploch spolu s podkladnymi vrstavami do povodneho stavu</t>
  </si>
  <si>
    <t>Odvoz sute na skladku vratane poplatku za skladu</t>
  </si>
  <si>
    <t>Množstvo  navrh</t>
  </si>
  <si>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</si>
  <si>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</si>
  <si>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</si>
  <si>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</si>
  <si>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</si>
  <si>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</si>
  <si>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</si>
  <si>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</si>
  <si>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</si>
  <si>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</si>
  <si>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</si>
  <si>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</si>
  <si>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</si>
  <si>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</si>
  <si>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</si>
  <si>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Stavba:</t>
  </si>
  <si>
    <t>MŠ Teplická - realizačný projekt</t>
  </si>
  <si>
    <t>JKSO:</t>
  </si>
  <si>
    <t>KS:</t>
  </si>
  <si>
    <t>Miesto:</t>
  </si>
  <si>
    <t>Teplická 5, Bratislava-Nové Mesto,P. č.:12142/220</t>
  </si>
  <si>
    <t>Dátum:</t>
  </si>
  <si>
    <t>Objednávateľ:</t>
  </si>
  <si>
    <t>IČO:</t>
  </si>
  <si>
    <t>174681030</t>
  </si>
  <si>
    <t>-1991133249</t>
  </si>
  <si>
    <t>-59050515</t>
  </si>
  <si>
    <t>715526553</t>
  </si>
  <si>
    <t>-977807356</t>
  </si>
  <si>
    <t>-1529224638</t>
  </si>
  <si>
    <t>-468113124</t>
  </si>
  <si>
    <t>SO 04 - NAPOJENIE  ELEKTRO</t>
  </si>
  <si>
    <t xml:space="preserve">    21-M - Elektromontáže prípojka NN</t>
  </si>
  <si>
    <t xml:space="preserve">    46-M - Zemné práce pri extr.mont.prácach</t>
  </si>
  <si>
    <t>M007</t>
  </si>
  <si>
    <t>-1530888574</t>
  </si>
  <si>
    <t>M008</t>
  </si>
  <si>
    <t>1236520304</t>
  </si>
  <si>
    <t>M009</t>
  </si>
  <si>
    <t>1549019409</t>
  </si>
  <si>
    <t>M010</t>
  </si>
  <si>
    <t>2071607274</t>
  </si>
  <si>
    <t>M011</t>
  </si>
  <si>
    <t>-207521058</t>
  </si>
  <si>
    <t>M012</t>
  </si>
  <si>
    <t>-1920492798</t>
  </si>
  <si>
    <t>M013</t>
  </si>
  <si>
    <t>-846596766</t>
  </si>
  <si>
    <t>M014</t>
  </si>
  <si>
    <t>Manipulácia v rozvodnej sieti NN a VN</t>
  </si>
  <si>
    <t>hod.</t>
  </si>
  <si>
    <t>-1701051438</t>
  </si>
  <si>
    <t>M015</t>
  </si>
  <si>
    <t>Zaistenie vypnutého stavu  NN a VN</t>
  </si>
  <si>
    <t>-2145469905</t>
  </si>
  <si>
    <t>M016</t>
  </si>
  <si>
    <t>Príprava na vykonanie komplexnej skúšky</t>
  </si>
  <si>
    <t>1981590951</t>
  </si>
  <si>
    <t>M017</t>
  </si>
  <si>
    <t>Vypracovanie PD skut.stavu prípojky NN a VN</t>
  </si>
  <si>
    <t>-604779010</t>
  </si>
  <si>
    <t>M018</t>
  </si>
  <si>
    <t>Revízna správa prípojky NN a VN</t>
  </si>
  <si>
    <t>635618704</t>
  </si>
  <si>
    <t>460200163</t>
  </si>
  <si>
    <t>-186725867</t>
  </si>
  <si>
    <t>460200183</t>
  </si>
  <si>
    <t>-2129855984</t>
  </si>
  <si>
    <t>460420022</t>
  </si>
  <si>
    <t>-1882014654</t>
  </si>
  <si>
    <t>460560163</t>
  </si>
  <si>
    <t>-278404701</t>
  </si>
  <si>
    <t>460560183</t>
  </si>
  <si>
    <t>295836672</t>
  </si>
  <si>
    <t>M001</t>
  </si>
  <si>
    <t>Plastová platňa 1000x200mm</t>
  </si>
  <si>
    <t>1942190801</t>
  </si>
  <si>
    <t>M002</t>
  </si>
  <si>
    <t>-1817900109</t>
  </si>
  <si>
    <t>M003</t>
  </si>
  <si>
    <t>Uloženie kábla</t>
  </si>
  <si>
    <t>-1072416151</t>
  </si>
  <si>
    <t>M004</t>
  </si>
  <si>
    <t>Úprava terénu</t>
  </si>
  <si>
    <t>725836109</t>
  </si>
  <si>
    <t>M005</t>
  </si>
  <si>
    <t>665123757</t>
  </si>
  <si>
    <t>M006</t>
  </si>
  <si>
    <t>-45227764</t>
  </si>
  <si>
    <t>10.8.2018</t>
  </si>
  <si>
    <t>M.Ú. Bratislava - Nové Mesto, Junácka 1, 83291 BA</t>
  </si>
  <si>
    <t>IČO DPH:</t>
  </si>
  <si>
    <t>Zhotoviteľ:</t>
  </si>
  <si>
    <t xml:space="preserve"> </t>
  </si>
  <si>
    <t>Projektant:</t>
  </si>
  <si>
    <t xml:space="preserve"> Ing. Arch. Rudolf Benček AA1984</t>
  </si>
  <si>
    <t>True</t>
  </si>
  <si>
    <t>Spracovateľ:</t>
  </si>
  <si>
    <t>Mária Žákovičová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</si>
  <si>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</si>
  <si>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</si>
  <si>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</si>
  <si>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</si>
  <si>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</si>
  <si>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</si>
  <si>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</si>
  <si>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</si>
  <si>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</si>
  <si>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</si>
  <si>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</si>
  <si>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</si>
  <si>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</si>
  <si>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</si>
  <si>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</si>
  <si>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</si>
  <si>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</si>
  <si>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</si>
  <si>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</si>
  <si>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</si>
  <si>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</si>
  <si>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</si>
  <si>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</si>
  <si>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</si>
  <si>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</si>
  <si>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</si>
  <si>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</si>
  <si>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</si>
  <si>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</si>
  <si>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</si>
  <si>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</si>
  <si>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</si>
  <si>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</si>
  <si>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</si>
  <si>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</si>
  <si>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</si>
  <si>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</si>
  <si>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</si>
  <si>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</si>
  <si>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</si>
  <si>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</si>
  <si>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</si>
  <si>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</si>
  <si>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{723f5bb7-a42c-4403-a6d0-78c700e360cc}</t>
  </si>
  <si>
    <t>{00000000-0000-0000-0000-000000000000}</t>
  </si>
  <si>
    <t>RP</t>
  </si>
  <si>
    <t>MŠ Teplická</t>
  </si>
  <si>
    <t>1</t>
  </si>
  <si>
    <t>{d77175fa-b56e-435c-b4f8-0b03abcbcff9}</t>
  </si>
  <si>
    <t>2</t>
  </si>
  <si>
    <t>{c8d6ea49-d552-4e5f-a12c-9c651c12e94a}</t>
  </si>
  <si>
    <t>SO 04</t>
  </si>
  <si>
    <t>NAPOJENIE  ELEKTRO</t>
  </si>
  <si>
    <t>{44a0c338-83c6-4dbe-af71-bfbab755694b}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</si>
  <si>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</si>
  <si>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</si>
  <si>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</si>
  <si>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</si>
  <si>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</si>
  <si>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</si>
  <si>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</si>
  <si>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</si>
  <si>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</si>
  <si>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</si>
  <si>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</si>
  <si>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RP - MŠ Teplická</t>
  </si>
  <si>
    <t>Časť: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</si>
  <si>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</si>
  <si>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</si>
  <si>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</si>
  <si>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</si>
  <si>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</si>
  <si>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</si>
  <si>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</si>
  <si>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</si>
  <si>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>M - Práce a dodávky M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</si>
  <si>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</si>
  <si>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</si>
  <si>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</si>
  <si>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</si>
  <si>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</si>
  <si>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</si>
  <si>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</si>
  <si>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</si>
  <si>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</si>
  <si>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</si>
  <si>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</si>
  <si>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</si>
  <si>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</si>
  <si>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</si>
  <si>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</si>
  <si>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</si>
  <si>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</si>
  <si>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m2</t>
  </si>
  <si>
    <t>4</t>
  </si>
  <si>
    <t>ks</t>
  </si>
  <si>
    <t>3</t>
  </si>
  <si>
    <t>5</t>
  </si>
  <si>
    <t>6</t>
  </si>
  <si>
    <t>Odstránenie krytu v ploche nad 200 m2 z betónu prostého, hr. vrstvy do 150 mm,  -0,22500t</t>
  </si>
  <si>
    <t>7</t>
  </si>
  <si>
    <t>8</t>
  </si>
  <si>
    <t>9</t>
  </si>
  <si>
    <t>m</t>
  </si>
  <si>
    <t>10</t>
  </si>
  <si>
    <t>11</t>
  </si>
  <si>
    <t>m3</t>
  </si>
  <si>
    <t>12</t>
  </si>
  <si>
    <t>M</t>
  </si>
  <si>
    <t>64</t>
  </si>
  <si>
    <t>Farba základná/vrchná</t>
  </si>
  <si>
    <t>kg</t>
  </si>
  <si>
    <t>Demontáž jestvujúceho kábla VN ANKTOYPV</t>
  </si>
  <si>
    <t>Revízia</t>
  </si>
  <si>
    <t>SO 04 - PREKLÁDKA VN-22kV</t>
  </si>
  <si>
    <t>22111310-7130</t>
  </si>
  <si>
    <t>22111310-7112</t>
  </si>
  <si>
    <t>01397908-1111</t>
  </si>
  <si>
    <t xml:space="preserve">    46-M - Vonkajšie práce</t>
  </si>
  <si>
    <t>Kábel 1-NAYY-J 4x70 D+M</t>
  </si>
  <si>
    <t>Káblove oko 70mm2 D+M</t>
  </si>
  <si>
    <t>Poistky PN00 - 125A D+M</t>
  </si>
  <si>
    <t>Poistky PN00 - 100A D+M</t>
  </si>
  <si>
    <t>Kábel 1-CYKY-J 5x25 D+M</t>
  </si>
  <si>
    <t>Kábel 1-CYKY-J 5x35 D+M</t>
  </si>
  <si>
    <t>CYKY-O 3x1,5 D+M</t>
  </si>
  <si>
    <t>CYKY-J 4x6 D+M</t>
  </si>
  <si>
    <t>Chránička FXKVR 110 D+M</t>
  </si>
  <si>
    <t>Chránička FXKVR 75 D+M</t>
  </si>
  <si>
    <t>PE fólia D+M</t>
  </si>
  <si>
    <t>M019</t>
  </si>
  <si>
    <t>M020</t>
  </si>
  <si>
    <t>M021</t>
  </si>
  <si>
    <t xml:space="preserve">Elektromerový rozv. RE plastový HASMA ER/SPP2 </t>
  </si>
  <si>
    <t>Osadenie rozvádzača RE</t>
  </si>
  <si>
    <t>Poistková skriňa SR2</t>
  </si>
  <si>
    <t>Osadenie rozvádzača SR2</t>
  </si>
  <si>
    <t>M022</t>
  </si>
  <si>
    <t>M023</t>
  </si>
  <si>
    <t>Zriadenie, rekonšt. káblového lôžka z piesku bez zakrytia, v ryhe šír. do 35 cm, hrúbky vrstvy 10 cm D+M</t>
  </si>
  <si>
    <t>Ručný zásyp nezap. káblovej ryhy 35 cm širokej, 70 cm hlbokej v zemine tr. 3</t>
  </si>
  <si>
    <t>Ručný zásyp nezap. káblovej ryhy  35 cm širokej, 35 cm hlbokej v zemine tr. 3</t>
  </si>
  <si>
    <t>M -Práce a dodávky M</t>
  </si>
  <si>
    <t xml:space="preserve">    21-M - Elektromontáže - prekládka VN</t>
  </si>
  <si>
    <t>Kábel 22-NA2XS2Y 1x240 D+M</t>
  </si>
  <si>
    <t>Spojka káblová POLJ-24/1x120-240 D+M</t>
  </si>
  <si>
    <t>Spojka káblová TRAJ 24/1x120-240-3HL D+M</t>
  </si>
  <si>
    <t>Pás FeZn 30x4mm D+M</t>
  </si>
  <si>
    <t>Svorka SR02 D+M</t>
  </si>
  <si>
    <t>Ochranná fólia červená D+M</t>
  </si>
  <si>
    <t>Chránička FXKVR200 D+M</t>
  </si>
  <si>
    <t>Betonová tvárnica 30x50xcm D+M</t>
  </si>
  <si>
    <t>Hĺbenie káblovej ryhy ručne 50 cm širokej a 100 cm hlbokej, v zemine triedy 3 - volny teren</t>
  </si>
  <si>
    <t>Zriadenie, rekonšt. káblového lôžka z piesku bez zakrytia, v ryhe šír. do 50 cm, hrúbky vrstvy 10 cm D+M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</si>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</sst>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43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sz val="9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8"/>
      <color indexed="55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sz val="18"/>
      <color indexed="12"/>
      <name val="Wingdings 2"/>
    </font>
    <font>
      <b/>
      <sz val="10"/>
      <color indexed="56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sz val="8"/>
      <name val="Trebuchet MS"/>
    </font>
    <font>
      <i/>
      <sz val="8"/>
      <color indexed="12"/>
      <name val="Trebuchet MS"/>
      <family val="2"/>
      <charset val="238"/>
    </font>
    <font>
      <sz val="10"/>
      <color indexed="56"/>
      <name val="Trebuchet MS"/>
      <family val="2"/>
      <charset val="238"/>
    </font>
    <font>
      <b/>
      <sz val="8"/>
      <name val="Trebuchet MS"/>
      <family val="2"/>
      <charset val="238"/>
    </font>
    <font>
      <sz val="8"/>
      <name val="Trebuchet MS"/>
      <family val="2"/>
      <charset val="238"/>
    </font>
    <font>
      <u/>
      <sz val="11"/>
      <color theme="10"/>
      <name val="Calibri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/>
    <xf numFmtId="166" fontId="33" fillId="0" borderId="12" xfId="0" applyNumberFormat="1" applyFont="1" applyBorder="1" applyAlignment="1"/>
    <xf numFmtId="4" fontId="34" fillId="0" borderId="0" xfId="0" applyNumberFormat="1" applyFont="1" applyAlignment="1">
      <alignment vertical="center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22" fillId="0" borderId="11" xfId="0" applyNumberFormat="1" applyFont="1" applyBorder="1" applyAlignment="1"/>
    <xf numFmtId="4" fontId="3" fillId="0" borderId="11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167" fontId="0" fillId="4" borderId="24" xfId="0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Alignment="1">
      <alignment vertical="center"/>
    </xf>
    <xf numFmtId="0" fontId="38" fillId="0" borderId="0" xfId="0" applyFont="1" applyBorder="1" applyAlignment="1">
      <alignment horizontal="left"/>
    </xf>
    <xf numFmtId="0" fontId="0" fillId="4" borderId="4" xfId="0" applyFont="1" applyFill="1" applyBorder="1" applyAlignment="1" applyProtection="1">
      <alignment vertical="center"/>
      <protection locked="0"/>
    </xf>
    <xf numFmtId="0" fontId="0" fillId="4" borderId="5" xfId="0" applyFont="1" applyFill="1" applyBorder="1" applyAlignment="1" applyProtection="1">
      <alignment vertical="center"/>
      <protection locked="0"/>
    </xf>
    <xf numFmtId="0" fontId="0" fillId="4" borderId="0" xfId="0" applyFont="1" applyFill="1" applyAlignment="1">
      <alignment horizontal="left" vertical="center"/>
    </xf>
    <xf numFmtId="4" fontId="0" fillId="4" borderId="0" xfId="0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67" fontId="0" fillId="5" borderId="24" xfId="0" applyNumberFormat="1" applyFont="1" applyFill="1" applyBorder="1" applyAlignment="1" applyProtection="1">
      <alignment vertical="center"/>
      <protection locked="0"/>
    </xf>
    <xf numFmtId="0" fontId="8" fillId="4" borderId="0" xfId="0" applyFont="1" applyFill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6" fillId="4" borderId="0" xfId="0" applyFont="1" applyFill="1" applyBorder="1" applyAlignment="1">
      <alignment horizontal="left"/>
    </xf>
    <xf numFmtId="0" fontId="8" fillId="4" borderId="5" xfId="0" applyFont="1" applyFill="1" applyBorder="1" applyAlignment="1"/>
    <xf numFmtId="0" fontId="7" fillId="4" borderId="0" xfId="0" applyFont="1" applyFill="1" applyBorder="1" applyAlignment="1">
      <alignment horizontal="left"/>
    </xf>
    <xf numFmtId="0" fontId="8" fillId="4" borderId="13" xfId="0" applyFont="1" applyFill="1" applyBorder="1" applyAlignment="1"/>
    <xf numFmtId="166" fontId="8" fillId="4" borderId="0" xfId="0" applyNumberFormat="1" applyFont="1" applyFill="1" applyBorder="1" applyAlignment="1"/>
    <xf numFmtId="166" fontId="8" fillId="4" borderId="14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4" fontId="8" fillId="4" borderId="0" xfId="0" applyNumberFormat="1" applyFont="1" applyFill="1" applyAlignment="1">
      <alignment vertical="center"/>
    </xf>
    <xf numFmtId="0" fontId="35" fillId="4" borderId="0" xfId="0" applyFont="1" applyFill="1" applyBorder="1" applyAlignment="1" applyProtection="1">
      <alignment horizontal="center" vertical="center"/>
      <protection locked="0"/>
    </xf>
    <xf numFmtId="49" fontId="3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35" fillId="4" borderId="0" xfId="0" applyFont="1" applyFill="1" applyBorder="1" applyAlignment="1" applyProtection="1">
      <alignment horizontal="center" vertical="center" wrapText="1"/>
      <protection locked="0"/>
    </xf>
    <xf numFmtId="167" fontId="35" fillId="4" borderId="0" xfId="0" applyNumberFormat="1" applyFont="1" applyFill="1" applyBorder="1" applyAlignment="1" applyProtection="1">
      <alignment vertical="center"/>
      <protection locked="0"/>
    </xf>
    <xf numFmtId="4" fontId="37" fillId="0" borderId="0" xfId="0" applyNumberFormat="1" applyFont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 applyProtection="1">
      <alignment vertical="center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4" fontId="35" fillId="4" borderId="11" xfId="0" applyNumberFormat="1" applyFont="1" applyFill="1" applyBorder="1" applyAlignment="1" applyProtection="1">
      <alignment vertical="center"/>
      <protection locked="0"/>
    </xf>
    <xf numFmtId="4" fontId="0" fillId="4" borderId="11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6" xfId="0" applyNumberFormat="1" applyFont="1" applyFill="1" applyBorder="1" applyAlignment="1" applyProtection="1">
      <alignment vertical="center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40" fillId="4" borderId="24" xfId="0" applyFont="1" applyFill="1" applyBorder="1" applyAlignment="1" applyProtection="1">
      <alignment horizontal="center" vertical="center" wrapText="1"/>
      <protection locked="0"/>
    </xf>
    <xf numFmtId="167" fontId="40" fillId="4" borderId="24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/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2" fillId="3" borderId="0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center" wrapText="1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7" fillId="4" borderId="16" xfId="0" applyNumberFormat="1" applyFont="1" applyFill="1" applyBorder="1" applyAlignment="1"/>
    <xf numFmtId="4" fontId="7" fillId="4" borderId="16" xfId="0" applyNumberFormat="1" applyFont="1" applyFill="1" applyBorder="1" applyAlignment="1">
      <alignment vertical="center"/>
    </xf>
    <xf numFmtId="4" fontId="40" fillId="0" borderId="21" xfId="0" applyNumberFormat="1" applyFont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  <protection locked="0"/>
    </xf>
    <xf numFmtId="4" fontId="40" fillId="4" borderId="21" xfId="0" applyNumberFormat="1" applyFont="1" applyFill="1" applyBorder="1" applyAlignment="1" applyProtection="1">
      <alignment vertical="center"/>
      <protection locked="0"/>
    </xf>
    <xf numFmtId="4" fontId="40" fillId="4" borderId="22" xfId="0" applyNumberFormat="1" applyFont="1" applyFill="1" applyBorder="1" applyAlignment="1" applyProtection="1">
      <alignment vertical="center"/>
      <protection locked="0"/>
    </xf>
    <xf numFmtId="4" fontId="40" fillId="4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4" fontId="16" fillId="0" borderId="0" xfId="0" applyNumberFormat="1" applyFont="1" applyBorder="1" applyAlignment="1">
      <alignment vertical="center"/>
    </xf>
    <xf numFmtId="4" fontId="22" fillId="0" borderId="11" xfId="0" applyNumberFormat="1" applyFont="1" applyBorder="1" applyAlignment="1"/>
    <xf numFmtId="4" fontId="3" fillId="0" borderId="11" xfId="0" applyNumberFormat="1" applyFont="1" applyBorder="1" applyAlignment="1">
      <alignment vertical="center"/>
    </xf>
    <xf numFmtId="0" fontId="2" fillId="3" borderId="22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1" fillId="2" borderId="0" xfId="1" applyFont="1" applyFill="1" applyAlignment="1" applyProtection="1">
      <alignment horizontal="center" vertical="center"/>
    </xf>
    <xf numFmtId="4" fontId="3" fillId="3" borderId="2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/>
    <xf numFmtId="4" fontId="6" fillId="4" borderId="0" xfId="0" applyNumberFormat="1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4" fontId="0" fillId="0" borderId="21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Fill="1" applyBorder="1" applyAlignment="1" applyProtection="1">
      <alignment vertical="center"/>
      <protection locked="0"/>
    </xf>
    <xf numFmtId="0" fontId="35" fillId="4" borderId="11" xfId="0" applyFont="1" applyFill="1" applyBorder="1" applyAlignment="1" applyProtection="1">
      <alignment horizontal="left" vertical="center" wrapText="1"/>
      <protection locked="0"/>
    </xf>
  </cellXfs>
  <cellStyles count="3">
    <cellStyle name="Hypertextové prepojenie" xfId="1" builtinId="8"/>
    <cellStyle name="Hypertextové prepojenie 2" xfId="2" xr:uid="{00000000-0005-0000-0000-000001000000}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9525</xdr:rowOff>
    </xdr:to>
    <xdr:pic>
      <xdr:nvPicPr>
        <xdr:cNvPr id="1025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5"/>
  <sheetViews>
    <sheetView showGridLines="0" tabSelected="1" workbookViewId="0">
      <pane ySplit="1" topLeftCell="A2" activePane="bottomLeft" state="frozen"/>
      <selection pane="bottomLeft" activeCell="N100" sqref="N10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 customWidth="1"/>
  </cols>
  <sheetData>
    <row r="1" spans="1:73" ht="21.4" customHeight="1">
      <c r="A1" s="10" t="s">
        <v>9</v>
      </c>
      <c r="B1" s="11"/>
      <c r="C1" s="11"/>
      <c r="D1" s="12" t="s">
        <v>10</v>
      </c>
      <c r="E1" s="11"/>
      <c r="F1" s="11"/>
      <c r="G1" s="11"/>
      <c r="H1" s="11"/>
      <c r="I1" s="11"/>
      <c r="J1" s="11"/>
      <c r="K1" s="13" t="s">
        <v>11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12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13</v>
      </c>
      <c r="BB1" s="15" t="s">
        <v>14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15</v>
      </c>
      <c r="BU1" s="16" t="s">
        <v>15</v>
      </c>
    </row>
    <row r="2" spans="1:73" ht="36.950000000000003" customHeight="1">
      <c r="C2" s="206" t="s">
        <v>16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172" t="s">
        <v>17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7" t="s">
        <v>18</v>
      </c>
      <c r="BT2" s="17" t="s">
        <v>19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18</v>
      </c>
      <c r="BT3" s="17" t="s">
        <v>19</v>
      </c>
    </row>
    <row r="4" spans="1:73" ht="36.950000000000003" customHeight="1">
      <c r="B4" s="21"/>
      <c r="C4" s="197" t="s">
        <v>20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22"/>
      <c r="AS4" s="23" t="s">
        <v>21</v>
      </c>
      <c r="BS4" s="17" t="s">
        <v>22</v>
      </c>
    </row>
    <row r="5" spans="1:73" ht="14.45" customHeight="1">
      <c r="B5" s="21"/>
      <c r="C5" s="24"/>
      <c r="D5" s="25"/>
      <c r="E5" s="24"/>
      <c r="F5" s="24"/>
      <c r="G5" s="24"/>
      <c r="H5" s="24"/>
      <c r="I5" s="24"/>
      <c r="J5" s="24"/>
      <c r="K5" s="208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4"/>
      <c r="AQ5" s="22"/>
      <c r="BS5" s="17" t="s">
        <v>18</v>
      </c>
    </row>
    <row r="6" spans="1:73" ht="36.950000000000003" customHeight="1">
      <c r="B6" s="21"/>
      <c r="C6" s="24"/>
      <c r="D6" s="27" t="s">
        <v>24</v>
      </c>
      <c r="E6" s="24"/>
      <c r="F6" s="24"/>
      <c r="G6" s="24"/>
      <c r="H6" s="24"/>
      <c r="I6" s="24"/>
      <c r="J6" s="24"/>
      <c r="K6" s="209" t="s">
        <v>25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4"/>
      <c r="AQ6" s="22"/>
      <c r="BS6" s="17" t="s">
        <v>18</v>
      </c>
    </row>
    <row r="7" spans="1:73" ht="14.45" customHeight="1">
      <c r="B7" s="21"/>
      <c r="C7" s="24"/>
      <c r="D7" s="28" t="s">
        <v>26</v>
      </c>
      <c r="E7" s="24"/>
      <c r="F7" s="24"/>
      <c r="G7" s="24"/>
      <c r="H7" s="24"/>
      <c r="I7" s="24"/>
      <c r="J7" s="24"/>
      <c r="K7" s="26" t="s">
        <v>14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27</v>
      </c>
      <c r="AL7" s="24"/>
      <c r="AM7" s="24"/>
      <c r="AN7" s="26" t="s">
        <v>14</v>
      </c>
      <c r="AO7" s="24"/>
      <c r="AP7" s="24"/>
      <c r="AQ7" s="22"/>
      <c r="BS7" s="17" t="s">
        <v>18</v>
      </c>
    </row>
    <row r="8" spans="1:73" ht="14.45" customHeight="1">
      <c r="B8" s="21"/>
      <c r="C8" s="24"/>
      <c r="D8" s="28" t="s">
        <v>28</v>
      </c>
      <c r="E8" s="24"/>
      <c r="F8" s="24"/>
      <c r="G8" s="24"/>
      <c r="H8" s="24"/>
      <c r="I8" s="24"/>
      <c r="J8" s="24"/>
      <c r="K8" s="26" t="s">
        <v>29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30</v>
      </c>
      <c r="AL8" s="24"/>
      <c r="AM8" s="24"/>
      <c r="AN8" s="26" t="s">
        <v>98</v>
      </c>
      <c r="AO8" s="24"/>
      <c r="AP8" s="24"/>
      <c r="AQ8" s="22"/>
      <c r="BS8" s="17" t="s">
        <v>18</v>
      </c>
    </row>
    <row r="9" spans="1:73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18</v>
      </c>
    </row>
    <row r="10" spans="1:73" ht="14.45" customHeight="1">
      <c r="B10" s="21"/>
      <c r="C10" s="24"/>
      <c r="D10" s="28" t="s">
        <v>31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32</v>
      </c>
      <c r="AL10" s="24"/>
      <c r="AM10" s="24"/>
      <c r="AN10" s="26" t="s">
        <v>14</v>
      </c>
      <c r="AO10" s="24"/>
      <c r="AP10" s="24"/>
      <c r="AQ10" s="22"/>
      <c r="BS10" s="17" t="s">
        <v>18</v>
      </c>
    </row>
    <row r="11" spans="1:73" ht="18.399999999999999" customHeight="1">
      <c r="B11" s="21"/>
      <c r="C11" s="24"/>
      <c r="D11" s="24"/>
      <c r="E11" s="26" t="s">
        <v>99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100</v>
      </c>
      <c r="AL11" s="24"/>
      <c r="AM11" s="24"/>
      <c r="AN11" s="26" t="s">
        <v>14</v>
      </c>
      <c r="AO11" s="24"/>
      <c r="AP11" s="24"/>
      <c r="AQ11" s="22"/>
      <c r="BS11" s="17" t="s">
        <v>18</v>
      </c>
    </row>
    <row r="12" spans="1:73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18</v>
      </c>
    </row>
    <row r="13" spans="1:73" ht="14.45" customHeight="1">
      <c r="B13" s="21"/>
      <c r="C13" s="24"/>
      <c r="D13" s="28" t="s">
        <v>101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32</v>
      </c>
      <c r="AL13" s="24"/>
      <c r="AM13" s="24"/>
      <c r="AN13" s="26" t="s">
        <v>14</v>
      </c>
      <c r="AO13" s="24"/>
      <c r="AP13" s="24"/>
      <c r="AQ13" s="22"/>
      <c r="BS13" s="17" t="s">
        <v>18</v>
      </c>
    </row>
    <row r="14" spans="1:73" ht="15">
      <c r="B14" s="21"/>
      <c r="C14" s="24"/>
      <c r="D14" s="24"/>
      <c r="E14" s="26" t="s">
        <v>102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100</v>
      </c>
      <c r="AL14" s="24"/>
      <c r="AM14" s="24"/>
      <c r="AN14" s="26" t="s">
        <v>14</v>
      </c>
      <c r="AO14" s="24"/>
      <c r="AP14" s="24"/>
      <c r="AQ14" s="22"/>
      <c r="BS14" s="17" t="s">
        <v>18</v>
      </c>
    </row>
    <row r="15" spans="1:73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15</v>
      </c>
    </row>
    <row r="16" spans="1:73" ht="14.45" customHeight="1">
      <c r="B16" s="21"/>
      <c r="C16" s="24"/>
      <c r="D16" s="28" t="s">
        <v>103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32</v>
      </c>
      <c r="AL16" s="24"/>
      <c r="AM16" s="24"/>
      <c r="AN16" s="26" t="s">
        <v>14</v>
      </c>
      <c r="AO16" s="24"/>
      <c r="AP16" s="24"/>
      <c r="AQ16" s="22"/>
      <c r="BS16" s="17" t="s">
        <v>15</v>
      </c>
    </row>
    <row r="17" spans="2:71" ht="18.399999999999999" customHeight="1">
      <c r="B17" s="21"/>
      <c r="C17" s="24"/>
      <c r="D17" s="24"/>
      <c r="E17" s="26" t="s">
        <v>104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100</v>
      </c>
      <c r="AL17" s="24"/>
      <c r="AM17" s="24"/>
      <c r="AN17" s="26" t="s">
        <v>14</v>
      </c>
      <c r="AO17" s="24"/>
      <c r="AP17" s="24"/>
      <c r="AQ17" s="22"/>
      <c r="BS17" s="17" t="s">
        <v>105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18</v>
      </c>
    </row>
    <row r="19" spans="2:71" ht="14.45" customHeight="1">
      <c r="B19" s="21"/>
      <c r="C19" s="24"/>
      <c r="D19" s="28" t="s">
        <v>106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32</v>
      </c>
      <c r="AL19" s="24"/>
      <c r="AM19" s="24"/>
      <c r="AN19" s="26" t="s">
        <v>14</v>
      </c>
      <c r="AO19" s="24"/>
      <c r="AP19" s="24"/>
      <c r="AQ19" s="22"/>
      <c r="BS19" s="17" t="s">
        <v>18</v>
      </c>
    </row>
    <row r="20" spans="2:71" ht="18.399999999999999" customHeight="1">
      <c r="B20" s="21"/>
      <c r="C20" s="24"/>
      <c r="D20" s="24"/>
      <c r="E20" s="26" t="s">
        <v>107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100</v>
      </c>
      <c r="AL20" s="24"/>
      <c r="AM20" s="24"/>
      <c r="AN20" s="26" t="s">
        <v>14</v>
      </c>
      <c r="AO20" s="24"/>
      <c r="AP20" s="24"/>
      <c r="AQ20" s="22"/>
    </row>
    <row r="21" spans="2:71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71" ht="15">
      <c r="B22" s="21"/>
      <c r="C22" s="24"/>
      <c r="D22" s="28" t="s">
        <v>108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71" ht="22.5" customHeight="1">
      <c r="B23" s="21"/>
      <c r="C23" s="24"/>
      <c r="D23" s="24"/>
      <c r="E23" s="210" t="s">
        <v>1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4"/>
      <c r="AP23" s="24"/>
      <c r="AQ23" s="22"/>
    </row>
    <row r="24" spans="2:71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71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71" ht="14.45" customHeight="1">
      <c r="B26" s="21"/>
      <c r="C26" s="24"/>
      <c r="D26" s="30" t="s">
        <v>109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9">
        <f>ROUND(AG87,2)</f>
        <v>0</v>
      </c>
      <c r="AL26" s="180"/>
      <c r="AM26" s="180"/>
      <c r="AN26" s="180"/>
      <c r="AO26" s="180"/>
      <c r="AP26" s="24"/>
      <c r="AQ26" s="22"/>
    </row>
    <row r="27" spans="2:71" ht="14.45" customHeight="1">
      <c r="B27" s="21"/>
      <c r="C27" s="24"/>
      <c r="D27" s="30" t="s">
        <v>110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9">
        <f>ROUND(AG92,2)</f>
        <v>0</v>
      </c>
      <c r="AL27" s="179"/>
      <c r="AM27" s="179"/>
      <c r="AN27" s="179"/>
      <c r="AO27" s="179"/>
      <c r="AP27" s="24"/>
      <c r="AQ27" s="22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111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11">
        <f>ROUND(AK26+AK27,2)</f>
        <v>0</v>
      </c>
      <c r="AL29" s="212"/>
      <c r="AM29" s="212"/>
      <c r="AN29" s="212"/>
      <c r="AO29" s="212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112</v>
      </c>
      <c r="E31" s="37"/>
      <c r="F31" s="38" t="s">
        <v>113</v>
      </c>
      <c r="G31" s="37"/>
      <c r="H31" s="37"/>
      <c r="I31" s="37"/>
      <c r="J31" s="37"/>
      <c r="K31" s="37"/>
      <c r="L31" s="203">
        <v>0.2</v>
      </c>
      <c r="M31" s="204"/>
      <c r="N31" s="204"/>
      <c r="O31" s="204"/>
      <c r="P31" s="37"/>
      <c r="Q31" s="37"/>
      <c r="R31" s="37"/>
      <c r="S31" s="37"/>
      <c r="T31" s="40" t="s">
        <v>114</v>
      </c>
      <c r="U31" s="37"/>
      <c r="V31" s="37"/>
      <c r="W31" s="205">
        <f>ROUND(AZ87+SUM(CD93),2)</f>
        <v>0</v>
      </c>
      <c r="X31" s="204"/>
      <c r="Y31" s="204"/>
      <c r="Z31" s="204"/>
      <c r="AA31" s="204"/>
      <c r="AB31" s="204"/>
      <c r="AC31" s="204"/>
      <c r="AD31" s="204"/>
      <c r="AE31" s="204"/>
      <c r="AF31" s="37"/>
      <c r="AG31" s="37"/>
      <c r="AH31" s="37"/>
      <c r="AI31" s="37"/>
      <c r="AJ31" s="37"/>
      <c r="AK31" s="205">
        <f>ROUND(AV87+SUM(BY93),2)</f>
        <v>0</v>
      </c>
      <c r="AL31" s="204"/>
      <c r="AM31" s="204"/>
      <c r="AN31" s="204"/>
      <c r="AO31" s="204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115</v>
      </c>
      <c r="G32" s="37"/>
      <c r="H32" s="37"/>
      <c r="I32" s="37"/>
      <c r="J32" s="37"/>
      <c r="K32" s="37"/>
      <c r="L32" s="203">
        <v>0.2</v>
      </c>
      <c r="M32" s="204"/>
      <c r="N32" s="204"/>
      <c r="O32" s="204"/>
      <c r="P32" s="37"/>
      <c r="Q32" s="37"/>
      <c r="R32" s="37"/>
      <c r="S32" s="37"/>
      <c r="T32" s="40" t="s">
        <v>114</v>
      </c>
      <c r="U32" s="37"/>
      <c r="V32" s="37"/>
      <c r="W32" s="205">
        <f>AK29</f>
        <v>0</v>
      </c>
      <c r="X32" s="204"/>
      <c r="Y32" s="204"/>
      <c r="Z32" s="204"/>
      <c r="AA32" s="204"/>
      <c r="AB32" s="204"/>
      <c r="AC32" s="204"/>
      <c r="AD32" s="204"/>
      <c r="AE32" s="204"/>
      <c r="AF32" s="37"/>
      <c r="AG32" s="37"/>
      <c r="AH32" s="37"/>
      <c r="AI32" s="37"/>
      <c r="AJ32" s="37"/>
      <c r="AK32" s="205">
        <f>W32*0.2</f>
        <v>0</v>
      </c>
      <c r="AL32" s="204"/>
      <c r="AM32" s="204"/>
      <c r="AN32" s="204"/>
      <c r="AO32" s="204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116</v>
      </c>
      <c r="G33" s="37"/>
      <c r="H33" s="37"/>
      <c r="I33" s="37"/>
      <c r="J33" s="37"/>
      <c r="K33" s="37"/>
      <c r="L33" s="203">
        <v>0.2</v>
      </c>
      <c r="M33" s="204"/>
      <c r="N33" s="204"/>
      <c r="O33" s="204"/>
      <c r="P33" s="37"/>
      <c r="Q33" s="37"/>
      <c r="R33" s="37"/>
      <c r="S33" s="37"/>
      <c r="T33" s="40" t="s">
        <v>114</v>
      </c>
      <c r="U33" s="37"/>
      <c r="V33" s="37"/>
      <c r="W33" s="205">
        <f>ROUND(BB87+SUM(CF93),2)</f>
        <v>0</v>
      </c>
      <c r="X33" s="204"/>
      <c r="Y33" s="204"/>
      <c r="Z33" s="204"/>
      <c r="AA33" s="204"/>
      <c r="AB33" s="204"/>
      <c r="AC33" s="204"/>
      <c r="AD33" s="204"/>
      <c r="AE33" s="204"/>
      <c r="AF33" s="37"/>
      <c r="AG33" s="37"/>
      <c r="AH33" s="37"/>
      <c r="AI33" s="37"/>
      <c r="AJ33" s="37"/>
      <c r="AK33" s="205">
        <v>0</v>
      </c>
      <c r="AL33" s="204"/>
      <c r="AM33" s="204"/>
      <c r="AN33" s="204"/>
      <c r="AO33" s="204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117</v>
      </c>
      <c r="G34" s="37"/>
      <c r="H34" s="37"/>
      <c r="I34" s="37"/>
      <c r="J34" s="37"/>
      <c r="K34" s="37"/>
      <c r="L34" s="203">
        <v>0.2</v>
      </c>
      <c r="M34" s="204"/>
      <c r="N34" s="204"/>
      <c r="O34" s="204"/>
      <c r="P34" s="37"/>
      <c r="Q34" s="37"/>
      <c r="R34" s="37"/>
      <c r="S34" s="37"/>
      <c r="T34" s="40" t="s">
        <v>114</v>
      </c>
      <c r="U34" s="37"/>
      <c r="V34" s="37"/>
      <c r="W34" s="205">
        <f>ROUND(BC87+SUM(CG93),2)</f>
        <v>0</v>
      </c>
      <c r="X34" s="204"/>
      <c r="Y34" s="204"/>
      <c r="Z34" s="204"/>
      <c r="AA34" s="204"/>
      <c r="AB34" s="204"/>
      <c r="AC34" s="204"/>
      <c r="AD34" s="204"/>
      <c r="AE34" s="204"/>
      <c r="AF34" s="37"/>
      <c r="AG34" s="37"/>
      <c r="AH34" s="37"/>
      <c r="AI34" s="37"/>
      <c r="AJ34" s="37"/>
      <c r="AK34" s="205">
        <v>0</v>
      </c>
      <c r="AL34" s="204"/>
      <c r="AM34" s="204"/>
      <c r="AN34" s="204"/>
      <c r="AO34" s="204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118</v>
      </c>
      <c r="G35" s="37"/>
      <c r="H35" s="37"/>
      <c r="I35" s="37"/>
      <c r="J35" s="37"/>
      <c r="K35" s="37"/>
      <c r="L35" s="203">
        <v>0</v>
      </c>
      <c r="M35" s="204"/>
      <c r="N35" s="204"/>
      <c r="O35" s="204"/>
      <c r="P35" s="37"/>
      <c r="Q35" s="37"/>
      <c r="R35" s="37"/>
      <c r="S35" s="37"/>
      <c r="T35" s="40" t="s">
        <v>114</v>
      </c>
      <c r="U35" s="37"/>
      <c r="V35" s="37"/>
      <c r="W35" s="205">
        <f>ROUND(BD87+SUM(CH93),2)</f>
        <v>0</v>
      </c>
      <c r="X35" s="204"/>
      <c r="Y35" s="204"/>
      <c r="Z35" s="204"/>
      <c r="AA35" s="204"/>
      <c r="AB35" s="204"/>
      <c r="AC35" s="204"/>
      <c r="AD35" s="204"/>
      <c r="AE35" s="204"/>
      <c r="AF35" s="37"/>
      <c r="AG35" s="37"/>
      <c r="AH35" s="37"/>
      <c r="AI35" s="37"/>
      <c r="AJ35" s="37"/>
      <c r="AK35" s="205">
        <v>0</v>
      </c>
      <c r="AL35" s="204"/>
      <c r="AM35" s="204"/>
      <c r="AN35" s="204"/>
      <c r="AO35" s="204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119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120</v>
      </c>
      <c r="U37" s="44"/>
      <c r="V37" s="44"/>
      <c r="W37" s="44"/>
      <c r="X37" s="193" t="s">
        <v>121</v>
      </c>
      <c r="Y37" s="194"/>
      <c r="Z37" s="194"/>
      <c r="AA37" s="194"/>
      <c r="AB37" s="194"/>
      <c r="AC37" s="44"/>
      <c r="AD37" s="44"/>
      <c r="AE37" s="44"/>
      <c r="AF37" s="44"/>
      <c r="AG37" s="44"/>
      <c r="AH37" s="44"/>
      <c r="AI37" s="44"/>
      <c r="AJ37" s="44"/>
      <c r="AK37" s="195">
        <f>SUM(AK29:AK35)</f>
        <v>0</v>
      </c>
      <c r="AL37" s="194"/>
      <c r="AM37" s="194"/>
      <c r="AN37" s="194"/>
      <c r="AO37" s="196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122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123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0.6" customHeight="1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124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125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124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125</v>
      </c>
      <c r="AN58" s="52"/>
      <c r="AO58" s="54"/>
      <c r="AP58" s="32"/>
      <c r="AQ58" s="33"/>
    </row>
    <row r="59" spans="2:43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126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127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6" customHeight="1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124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125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124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125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97" t="s">
        <v>128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33"/>
    </row>
    <row r="77" spans="2:43" s="3" customFormat="1" ht="14.45" customHeight="1">
      <c r="B77" s="61"/>
      <c r="C77" s="28" t="s">
        <v>23</v>
      </c>
      <c r="D77" s="62"/>
      <c r="E77" s="62"/>
      <c r="F77" s="62"/>
      <c r="G77" s="62"/>
      <c r="H77" s="62"/>
      <c r="I77" s="62"/>
      <c r="J77" s="62"/>
      <c r="K77" s="62"/>
      <c r="L77" s="62">
        <f>K5</f>
        <v>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24</v>
      </c>
      <c r="D78" s="66"/>
      <c r="E78" s="66"/>
      <c r="F78" s="66"/>
      <c r="G78" s="66"/>
      <c r="H78" s="66"/>
      <c r="I78" s="66"/>
      <c r="J78" s="66"/>
      <c r="K78" s="66"/>
      <c r="L78" s="199" t="str">
        <f>K6</f>
        <v>MŠ Teplická - realizačný projekt</v>
      </c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28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Teplická 5, Bratislava-Nové Mesto,P. č.:12142/220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30</v>
      </c>
      <c r="AJ80" s="32"/>
      <c r="AK80" s="32"/>
      <c r="AL80" s="32"/>
      <c r="AM80" s="69" t="str">
        <f>IF(AN8= "","",AN8)</f>
        <v>10.8.2018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31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M.Ú. Bratislava - Nové Mesto, Junácka 1, 83291 BA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103</v>
      </c>
      <c r="AJ82" s="32"/>
      <c r="AK82" s="32"/>
      <c r="AL82" s="32"/>
      <c r="AM82" s="174" t="str">
        <f>IF(E17="","",E17)</f>
        <v xml:space="preserve"> Ing. Arch. Rudolf Benček AA1984</v>
      </c>
      <c r="AN82" s="174"/>
      <c r="AO82" s="174"/>
      <c r="AP82" s="174"/>
      <c r="AQ82" s="33"/>
      <c r="AS82" s="175" t="s">
        <v>129</v>
      </c>
      <c r="AT82" s="17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101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106</v>
      </c>
      <c r="AJ83" s="32"/>
      <c r="AK83" s="32"/>
      <c r="AL83" s="32"/>
      <c r="AM83" s="174" t="str">
        <f>IF(E20="","",E20)</f>
        <v>Mária Žákovičová</v>
      </c>
      <c r="AN83" s="174"/>
      <c r="AO83" s="174"/>
      <c r="AP83" s="174"/>
      <c r="AQ83" s="33"/>
      <c r="AS83" s="177"/>
      <c r="AT83" s="178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7"/>
      <c r="AT84" s="178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202" t="s">
        <v>130</v>
      </c>
      <c r="D85" s="188"/>
      <c r="E85" s="188"/>
      <c r="F85" s="188"/>
      <c r="G85" s="188"/>
      <c r="H85" s="44"/>
      <c r="I85" s="187" t="s">
        <v>131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7" t="s">
        <v>132</v>
      </c>
      <c r="AH85" s="188"/>
      <c r="AI85" s="188"/>
      <c r="AJ85" s="188"/>
      <c r="AK85" s="188"/>
      <c r="AL85" s="188"/>
      <c r="AM85" s="188"/>
      <c r="AN85" s="187" t="s">
        <v>133</v>
      </c>
      <c r="AO85" s="188"/>
      <c r="AP85" s="189"/>
      <c r="AQ85" s="33"/>
      <c r="AS85" s="71" t="s">
        <v>134</v>
      </c>
      <c r="AT85" s="72" t="s">
        <v>135</v>
      </c>
      <c r="AU85" s="72" t="s">
        <v>136</v>
      </c>
      <c r="AV85" s="72" t="s">
        <v>137</v>
      </c>
      <c r="AW85" s="72" t="s">
        <v>138</v>
      </c>
      <c r="AX85" s="72" t="s">
        <v>139</v>
      </c>
      <c r="AY85" s="72" t="s">
        <v>140</v>
      </c>
      <c r="AZ85" s="72" t="s">
        <v>141</v>
      </c>
      <c r="BA85" s="72" t="s">
        <v>142</v>
      </c>
      <c r="BB85" s="72" t="s">
        <v>143</v>
      </c>
      <c r="BC85" s="72" t="s">
        <v>144</v>
      </c>
      <c r="BD85" s="73" t="s">
        <v>145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5" t="s">
        <v>146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01">
        <f>ROUND(AG88,2)</f>
        <v>0</v>
      </c>
      <c r="AH87" s="201"/>
      <c r="AI87" s="201"/>
      <c r="AJ87" s="201"/>
      <c r="AK87" s="201"/>
      <c r="AL87" s="201"/>
      <c r="AM87" s="201"/>
      <c r="AN87" s="184">
        <f>AN88</f>
        <v>0</v>
      </c>
      <c r="AO87" s="184"/>
      <c r="AP87" s="184"/>
      <c r="AQ87" s="67"/>
      <c r="AS87" s="77">
        <f>ROUND(AS88,2)</f>
        <v>0</v>
      </c>
      <c r="AT87" s="78">
        <f>ROUND(SUM(AV87:AW87),2)</f>
        <v>0</v>
      </c>
      <c r="AU87" s="79" t="e">
        <f>ROUND(AU88,5)</f>
        <v>#REF!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147</v>
      </c>
      <c r="BT87" s="81" t="s">
        <v>148</v>
      </c>
      <c r="BU87" s="82" t="s">
        <v>149</v>
      </c>
      <c r="BV87" s="81" t="s">
        <v>150</v>
      </c>
      <c r="BW87" s="81" t="s">
        <v>151</v>
      </c>
      <c r="BX87" s="81" t="s">
        <v>152</v>
      </c>
    </row>
    <row r="88" spans="1:76" s="5" customFormat="1" ht="22.5" customHeight="1">
      <c r="B88" s="83"/>
      <c r="C88" s="84"/>
      <c r="D88" s="185" t="s">
        <v>153</v>
      </c>
      <c r="E88" s="185"/>
      <c r="F88" s="185"/>
      <c r="G88" s="185"/>
      <c r="H88" s="185"/>
      <c r="I88" s="85"/>
      <c r="J88" s="185" t="s">
        <v>154</v>
      </c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92">
        <f>ROUND(SUM(AG89:AG90),2)</f>
        <v>0</v>
      </c>
      <c r="AH88" s="182"/>
      <c r="AI88" s="182"/>
      <c r="AJ88" s="182"/>
      <c r="AK88" s="182"/>
      <c r="AL88" s="182"/>
      <c r="AM88" s="182"/>
      <c r="AN88" s="181">
        <f>SUM(AN89:AP90)</f>
        <v>0</v>
      </c>
      <c r="AO88" s="182"/>
      <c r="AP88" s="182"/>
      <c r="AQ88" s="86"/>
      <c r="AS88" s="87">
        <f>ROUND(SUM(AS89:AS90),2)</f>
        <v>0</v>
      </c>
      <c r="AT88" s="88">
        <f>ROUND(SUM(AV88:AW88),2)</f>
        <v>0</v>
      </c>
      <c r="AU88" s="89" t="e">
        <f>ROUND(SUM(AU89:AU90),5)</f>
        <v>#REF!</v>
      </c>
      <c r="AV88" s="88">
        <f>ROUND(AZ88*L31,2)</f>
        <v>0</v>
      </c>
      <c r="AW88" s="88">
        <f>ROUND(BA88*L32,2)</f>
        <v>0</v>
      </c>
      <c r="AX88" s="88">
        <f>ROUND(BB88*L31,2)</f>
        <v>0</v>
      </c>
      <c r="AY88" s="88">
        <f>ROUND(BC88*L32,2)</f>
        <v>0</v>
      </c>
      <c r="AZ88" s="88">
        <f>ROUND(SUM(AZ89:AZ90),2)</f>
        <v>0</v>
      </c>
      <c r="BA88" s="88">
        <f>ROUND(SUM(BA89:BA90),2)</f>
        <v>0</v>
      </c>
      <c r="BB88" s="88">
        <f>ROUND(SUM(BB89:BB90),2)</f>
        <v>0</v>
      </c>
      <c r="BC88" s="88">
        <f>ROUND(SUM(BC89:BC90),2)</f>
        <v>0</v>
      </c>
      <c r="BD88" s="90">
        <f>ROUND(SUM(BD89:BD90),2)</f>
        <v>0</v>
      </c>
      <c r="BE88" s="6"/>
      <c r="BS88" s="91" t="s">
        <v>147</v>
      </c>
      <c r="BT88" s="91" t="s">
        <v>155</v>
      </c>
      <c r="BU88" s="91" t="s">
        <v>149</v>
      </c>
      <c r="BV88" s="91" t="s">
        <v>150</v>
      </c>
      <c r="BW88" s="91" t="s">
        <v>156</v>
      </c>
      <c r="BX88" s="91" t="s">
        <v>151</v>
      </c>
    </row>
    <row r="89" spans="1:76" s="6" customFormat="1" ht="34.5" customHeight="1">
      <c r="A89" s="92"/>
      <c r="B89" s="93"/>
      <c r="C89" s="94"/>
      <c r="D89" s="94"/>
      <c r="E89" s="186" t="s">
        <v>159</v>
      </c>
      <c r="F89" s="186"/>
      <c r="G89" s="186"/>
      <c r="H89" s="186"/>
      <c r="I89" s="186"/>
      <c r="J89" s="94"/>
      <c r="K89" s="186" t="s">
        <v>2</v>
      </c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90">
        <f>'SO 04-PREKLADKA VN-22kV'!N31</f>
        <v>0</v>
      </c>
      <c r="AH89" s="191"/>
      <c r="AI89" s="191"/>
      <c r="AJ89" s="191"/>
      <c r="AK89" s="191"/>
      <c r="AL89" s="191"/>
      <c r="AM89" s="191"/>
      <c r="AN89" s="190">
        <f>AG89*1.2</f>
        <v>0</v>
      </c>
      <c r="AO89" s="191"/>
      <c r="AP89" s="191"/>
      <c r="AQ89" s="95"/>
      <c r="AS89" s="96">
        <f>'SO 04-PREKLADKA VN-22kV'!N29</f>
        <v>0</v>
      </c>
      <c r="AT89" s="97">
        <f>ROUND(SUM(AV89:AW89),2)</f>
        <v>0</v>
      </c>
      <c r="AU89" s="98" t="e">
        <f>'SO 04-PREKLADKA VN-22kV'!X114</f>
        <v>#REF!</v>
      </c>
      <c r="AV89" s="97">
        <f>'SO 04-PREKLADKA VN-22kV'!N33</f>
        <v>0</v>
      </c>
      <c r="AW89" s="97">
        <f>'SO 04-PREKLADKA VN-22kV'!N34</f>
        <v>0</v>
      </c>
      <c r="AX89" s="97">
        <f>'SO 04-PREKLADKA VN-22kV'!N35</f>
        <v>0</v>
      </c>
      <c r="AY89" s="97">
        <f>'SO 04-PREKLADKA VN-22kV'!N36</f>
        <v>0</v>
      </c>
      <c r="AZ89" s="97">
        <f>'SO 04-PREKLADKA VN-22kV'!H33</f>
        <v>0</v>
      </c>
      <c r="BA89" s="97">
        <f>'SO 04-PREKLADKA VN-22kV'!H34</f>
        <v>0</v>
      </c>
      <c r="BB89" s="97">
        <f>'SO 04-PREKLADKA VN-22kV'!H35</f>
        <v>0</v>
      </c>
      <c r="BC89" s="97">
        <f>'SO 04-PREKLADKA VN-22kV'!H36</f>
        <v>0</v>
      </c>
      <c r="BD89" s="99">
        <f>'SO 04-PREKLADKA VN-22kV'!H37</f>
        <v>0</v>
      </c>
      <c r="BT89" s="100" t="s">
        <v>157</v>
      </c>
      <c r="BV89" s="100" t="s">
        <v>150</v>
      </c>
      <c r="BW89" s="100" t="s">
        <v>158</v>
      </c>
      <c r="BX89" s="100" t="s">
        <v>156</v>
      </c>
    </row>
    <row r="90" spans="1:76" s="6" customFormat="1" ht="22.5" customHeight="1">
      <c r="A90" s="92"/>
      <c r="B90" s="93"/>
      <c r="C90" s="94"/>
      <c r="D90" s="94"/>
      <c r="E90" s="186" t="s">
        <v>159</v>
      </c>
      <c r="F90" s="186"/>
      <c r="G90" s="186"/>
      <c r="H90" s="186"/>
      <c r="I90" s="186"/>
      <c r="J90" s="94"/>
      <c r="K90" s="186" t="s">
        <v>160</v>
      </c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90">
        <f>'SO 04 - NAPOJENIE  ELEKTRO'!N31</f>
        <v>0</v>
      </c>
      <c r="AH90" s="191"/>
      <c r="AI90" s="191"/>
      <c r="AJ90" s="191"/>
      <c r="AK90" s="191"/>
      <c r="AL90" s="191"/>
      <c r="AM90" s="191"/>
      <c r="AN90" s="190">
        <f>AG90*1.2</f>
        <v>0</v>
      </c>
      <c r="AO90" s="191"/>
      <c r="AP90" s="191"/>
      <c r="AQ90" s="95"/>
      <c r="AS90" s="96">
        <f>'SO 04 - NAPOJENIE  ELEKTRO'!N29</f>
        <v>0</v>
      </c>
      <c r="AT90" s="97">
        <f>ROUND(SUM(AV90:AW90),2)</f>
        <v>0</v>
      </c>
      <c r="AU90" s="98" t="e">
        <f>'SO 04 - NAPOJENIE  ELEKTRO'!X114</f>
        <v>#REF!</v>
      </c>
      <c r="AV90" s="97">
        <f>'SO 04 - NAPOJENIE  ELEKTRO'!N33</f>
        <v>0</v>
      </c>
      <c r="AW90" s="97">
        <f>'SO 04 - NAPOJENIE  ELEKTRO'!N34</f>
        <v>0</v>
      </c>
      <c r="AX90" s="97">
        <f>'SO 04 - NAPOJENIE  ELEKTRO'!N35</f>
        <v>0</v>
      </c>
      <c r="AY90" s="97">
        <f>'SO 04 - NAPOJENIE  ELEKTRO'!N36</f>
        <v>0</v>
      </c>
      <c r="AZ90" s="97">
        <f>'SO 04 - NAPOJENIE  ELEKTRO'!H33</f>
        <v>0</v>
      </c>
      <c r="BA90" s="97">
        <f>'SO 04 - NAPOJENIE  ELEKTRO'!H34</f>
        <v>0</v>
      </c>
      <c r="BB90" s="97">
        <f>'SO 04 - NAPOJENIE  ELEKTRO'!H35</f>
        <v>0</v>
      </c>
      <c r="BC90" s="97">
        <f>'SO 04 - NAPOJENIE  ELEKTRO'!H36</f>
        <v>0</v>
      </c>
      <c r="BD90" s="99">
        <f>'SO 04 - NAPOJENIE  ELEKTRO'!H37</f>
        <v>0</v>
      </c>
      <c r="BT90" s="100" t="s">
        <v>157</v>
      </c>
      <c r="BV90" s="100" t="s">
        <v>150</v>
      </c>
      <c r="BW90" s="100" t="s">
        <v>161</v>
      </c>
      <c r="BX90" s="100" t="s">
        <v>156</v>
      </c>
    </row>
    <row r="91" spans="1:76">
      <c r="B91" s="21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2"/>
    </row>
    <row r="92" spans="1:76" s="1" customFormat="1" ht="30" customHeight="1">
      <c r="B92" s="31"/>
      <c r="C92" s="75" t="s">
        <v>162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184">
        <v>0</v>
      </c>
      <c r="AH92" s="184"/>
      <c r="AI92" s="184"/>
      <c r="AJ92" s="184"/>
      <c r="AK92" s="184"/>
      <c r="AL92" s="184"/>
      <c r="AM92" s="184"/>
      <c r="AN92" s="184">
        <v>0</v>
      </c>
      <c r="AO92" s="184"/>
      <c r="AP92" s="184"/>
      <c r="AQ92" s="33"/>
      <c r="AS92" s="71" t="s">
        <v>163</v>
      </c>
      <c r="AT92" s="72" t="s">
        <v>164</v>
      </c>
      <c r="AU92" s="72" t="s">
        <v>112</v>
      </c>
      <c r="AV92" s="73" t="s">
        <v>135</v>
      </c>
    </row>
    <row r="93" spans="1:76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3"/>
      <c r="AS93" s="101"/>
      <c r="AT93" s="52"/>
      <c r="AU93" s="52"/>
      <c r="AV93" s="54"/>
    </row>
    <row r="94" spans="1:76" s="1" customFormat="1" ht="30" customHeight="1">
      <c r="B94" s="31"/>
      <c r="C94" s="102" t="s">
        <v>165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183">
        <f>ROUND(AG87+AG92,2)</f>
        <v>0</v>
      </c>
      <c r="AH94" s="183"/>
      <c r="AI94" s="183"/>
      <c r="AJ94" s="183"/>
      <c r="AK94" s="183"/>
      <c r="AL94" s="183"/>
      <c r="AM94" s="183"/>
      <c r="AN94" s="183">
        <f>AN87+AN92</f>
        <v>0</v>
      </c>
      <c r="AO94" s="183"/>
      <c r="AP94" s="183"/>
      <c r="AQ94" s="33"/>
    </row>
    <row r="95" spans="1:76" s="1" customFormat="1" ht="6.9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7"/>
    </row>
  </sheetData>
  <mergeCells count="53">
    <mergeCell ref="L31:O31"/>
    <mergeCell ref="W31:AE31"/>
    <mergeCell ref="AK31:AO31"/>
    <mergeCell ref="C2:AP2"/>
    <mergeCell ref="C4:AP4"/>
    <mergeCell ref="K5:AO5"/>
    <mergeCell ref="K6:AO6"/>
    <mergeCell ref="E23:AN23"/>
    <mergeCell ref="AK29:AO29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X37:AB37"/>
    <mergeCell ref="AK37:AO37"/>
    <mergeCell ref="C76:AP76"/>
    <mergeCell ref="L78:AO78"/>
    <mergeCell ref="E90:I90"/>
    <mergeCell ref="K90:AF90"/>
    <mergeCell ref="AG87:AM87"/>
    <mergeCell ref="C85:G85"/>
    <mergeCell ref="I85:AF85"/>
    <mergeCell ref="AG85:AM85"/>
    <mergeCell ref="D88:H88"/>
    <mergeCell ref="J88:AF88"/>
    <mergeCell ref="E89:I89"/>
    <mergeCell ref="K89:AF89"/>
    <mergeCell ref="AN85:AP85"/>
    <mergeCell ref="AG88:AM88"/>
    <mergeCell ref="AN89:AP89"/>
    <mergeCell ref="AG89:AM89"/>
    <mergeCell ref="AN88:AP88"/>
    <mergeCell ref="AG94:AM94"/>
    <mergeCell ref="AN94:AP94"/>
    <mergeCell ref="AN87:AP87"/>
    <mergeCell ref="AG92:AM92"/>
    <mergeCell ref="AN92:AP92"/>
    <mergeCell ref="AN90:AP90"/>
    <mergeCell ref="AG90:AM90"/>
    <mergeCell ref="AR2:BE2"/>
    <mergeCell ref="AM82:AP82"/>
    <mergeCell ref="AS82:AT84"/>
    <mergeCell ref="AM83:AP83"/>
    <mergeCell ref="AK26:AO26"/>
    <mergeCell ref="AK27:AO27"/>
  </mergeCells>
  <phoneticPr fontId="0" type="noConversion"/>
  <hyperlinks>
    <hyperlink ref="K1:S1" location="C2" display="1) Súhrnný list stavby" xr:uid="{00000000-0004-0000-0000-000000000000}"/>
    <hyperlink ref="W1:AF1" location="C87" display="2) Rekapitulácia objektov" xr:uid="{00000000-0004-0000-0000-000001000000}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132"/>
  <sheetViews>
    <sheetView showGridLines="0" topLeftCell="B1" zoomScale="110" workbookViewId="0">
      <pane ySplit="1" topLeftCell="A109" activePane="bottomLeft" state="frozen"/>
      <selection pane="bottomLeft" activeCell="M117" sqref="M117:N12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13.1640625" customWidth="1"/>
    <col min="10" max="10" width="5.1640625" customWidth="1"/>
    <col min="11" max="11" width="11.5" hidden="1" customWidth="1"/>
    <col min="12" max="12" width="11.5" customWidth="1"/>
    <col min="13" max="13" width="12" customWidth="1"/>
    <col min="14" max="15" width="6" customWidth="1"/>
    <col min="16" max="16" width="2" customWidth="1"/>
    <col min="17" max="17" width="12.5" customWidth="1"/>
    <col min="18" max="18" width="4.1640625" customWidth="1"/>
    <col min="19" max="19" width="1.6640625" customWidth="1"/>
    <col min="20" max="20" width="8.1640625" hidden="1" customWidth="1"/>
    <col min="21" max="21" width="29.6640625" hidden="1" customWidth="1"/>
    <col min="22" max="22" width="16.33203125" hidden="1" customWidth="1"/>
    <col min="23" max="23" width="12.33203125" hidden="1" customWidth="1"/>
    <col min="24" max="24" width="16.33203125" hidden="1" customWidth="1"/>
    <col min="25" max="25" width="12.1640625" hidden="1" customWidth="1"/>
    <col min="26" max="26" width="15" hidden="1" customWidth="1"/>
    <col min="27" max="27" width="11" hidden="1" customWidth="1"/>
    <col min="28" max="28" width="15" hidden="1" customWidth="1"/>
    <col min="29" max="29" width="16.33203125" hidden="1" customWidth="1"/>
    <col min="30" max="30" width="14" hidden="1" customWidth="1"/>
    <col min="31" max="31" width="15" customWidth="1"/>
    <col min="32" max="32" width="16.33203125" customWidth="1"/>
    <col min="45" max="66" width="9.33203125" hidden="1" customWidth="1"/>
  </cols>
  <sheetData>
    <row r="1" spans="1:67" ht="21.75" customHeight="1">
      <c r="A1" s="103"/>
      <c r="B1" s="11"/>
      <c r="C1" s="11"/>
      <c r="D1" s="12" t="s">
        <v>10</v>
      </c>
      <c r="E1" s="11"/>
      <c r="F1" s="13" t="s">
        <v>166</v>
      </c>
      <c r="G1" s="13"/>
      <c r="H1" s="235" t="s">
        <v>167</v>
      </c>
      <c r="I1" s="235"/>
      <c r="J1" s="235"/>
      <c r="K1" s="235"/>
      <c r="L1" s="128"/>
      <c r="M1" s="13" t="s">
        <v>168</v>
      </c>
      <c r="N1" s="11"/>
      <c r="O1" s="11"/>
      <c r="P1" s="12" t="s">
        <v>169</v>
      </c>
      <c r="Q1" s="11"/>
      <c r="R1" s="11"/>
      <c r="S1" s="11"/>
      <c r="T1" s="13" t="s">
        <v>170</v>
      </c>
      <c r="U1" s="13"/>
      <c r="V1" s="103"/>
      <c r="W1" s="103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ht="36.950000000000003" customHeight="1">
      <c r="C2" s="206" t="s">
        <v>16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T2" s="172" t="s">
        <v>17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U2" s="17" t="s">
        <v>158</v>
      </c>
    </row>
    <row r="3" spans="1:67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AU3" s="17" t="s">
        <v>148</v>
      </c>
    </row>
    <row r="4" spans="1:67" ht="36.950000000000003" customHeight="1">
      <c r="B4" s="21"/>
      <c r="C4" s="197" t="s">
        <v>171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22"/>
      <c r="U4" s="23" t="s">
        <v>21</v>
      </c>
      <c r="AU4" s="17" t="s">
        <v>15</v>
      </c>
    </row>
    <row r="5" spans="1:67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2"/>
    </row>
    <row r="6" spans="1:67" ht="25.35" customHeight="1">
      <c r="B6" s="21"/>
      <c r="C6" s="24"/>
      <c r="D6" s="28" t="s">
        <v>24</v>
      </c>
      <c r="E6" s="24"/>
      <c r="F6" s="221" t="str">
        <f>'Rekapitulácia stavby'!K6</f>
        <v>MŠ Teplická - realizačný projekt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4"/>
      <c r="S6" s="22"/>
    </row>
    <row r="7" spans="1:67" ht="25.35" customHeight="1">
      <c r="B7" s="21"/>
      <c r="C7" s="24"/>
      <c r="D7" s="28" t="s">
        <v>172</v>
      </c>
      <c r="E7" s="24"/>
      <c r="F7" s="221" t="s">
        <v>173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24"/>
      <c r="S7" s="22"/>
    </row>
    <row r="8" spans="1:67" s="1" customFormat="1" ht="32.85" customHeight="1">
      <c r="B8" s="31"/>
      <c r="C8" s="32"/>
      <c r="D8" s="27" t="s">
        <v>174</v>
      </c>
      <c r="E8" s="32"/>
      <c r="F8" s="209" t="s">
        <v>222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32"/>
      <c r="S8" s="33"/>
    </row>
    <row r="9" spans="1:67" s="1" customFormat="1" ht="14.45" customHeight="1">
      <c r="B9" s="31"/>
      <c r="C9" s="32"/>
      <c r="D9" s="28" t="s">
        <v>26</v>
      </c>
      <c r="E9" s="32"/>
      <c r="F9" s="26" t="s">
        <v>14</v>
      </c>
      <c r="G9" s="32"/>
      <c r="H9" s="32"/>
      <c r="I9" s="32"/>
      <c r="J9" s="32"/>
      <c r="K9" s="32"/>
      <c r="L9" s="32"/>
      <c r="M9" s="32"/>
      <c r="N9" s="28" t="s">
        <v>27</v>
      </c>
      <c r="O9" s="32"/>
      <c r="P9" s="26" t="s">
        <v>14</v>
      </c>
      <c r="Q9" s="32"/>
      <c r="R9" s="32"/>
      <c r="S9" s="33"/>
    </row>
    <row r="10" spans="1:67" s="1" customFormat="1" ht="14.45" customHeight="1">
      <c r="B10" s="31"/>
      <c r="C10" s="32"/>
      <c r="D10" s="28" t="s">
        <v>28</v>
      </c>
      <c r="E10" s="32"/>
      <c r="F10" s="26" t="s">
        <v>29</v>
      </c>
      <c r="G10" s="32"/>
      <c r="H10" s="32"/>
      <c r="I10" s="32"/>
      <c r="J10" s="32"/>
      <c r="K10" s="32"/>
      <c r="L10" s="32"/>
      <c r="M10" s="32"/>
      <c r="N10" s="28" t="s">
        <v>30</v>
      </c>
      <c r="O10" s="32"/>
      <c r="P10" s="223" t="str">
        <f>'Rekapitulácia stavby'!AN8</f>
        <v>10.8.2018</v>
      </c>
      <c r="Q10" s="223"/>
      <c r="R10" s="32"/>
      <c r="S10" s="33"/>
    </row>
    <row r="11" spans="1:67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67" s="1" customFormat="1" ht="14.45" customHeight="1">
      <c r="B12" s="31"/>
      <c r="C12" s="32"/>
      <c r="D12" s="28" t="s">
        <v>31</v>
      </c>
      <c r="E12" s="32"/>
      <c r="F12" s="32"/>
      <c r="G12" s="32"/>
      <c r="H12" s="32"/>
      <c r="I12" s="32"/>
      <c r="J12" s="32"/>
      <c r="K12" s="32"/>
      <c r="L12" s="32"/>
      <c r="M12" s="32"/>
      <c r="N12" s="28" t="s">
        <v>32</v>
      </c>
      <c r="O12" s="32"/>
      <c r="P12" s="208" t="s">
        <v>14</v>
      </c>
      <c r="Q12" s="208"/>
      <c r="R12" s="32"/>
      <c r="S12" s="33"/>
    </row>
    <row r="13" spans="1:67" s="1" customFormat="1" ht="18" customHeight="1">
      <c r="B13" s="31"/>
      <c r="C13" s="32"/>
      <c r="D13" s="32"/>
      <c r="E13" s="26" t="s">
        <v>99</v>
      </c>
      <c r="F13" s="32"/>
      <c r="G13" s="32"/>
      <c r="H13" s="32"/>
      <c r="I13" s="32"/>
      <c r="J13" s="32"/>
      <c r="K13" s="32"/>
      <c r="L13" s="32"/>
      <c r="M13" s="32"/>
      <c r="N13" s="28" t="s">
        <v>100</v>
      </c>
      <c r="O13" s="32"/>
      <c r="P13" s="208" t="s">
        <v>14</v>
      </c>
      <c r="Q13" s="208"/>
      <c r="R13" s="32"/>
      <c r="S13" s="33"/>
    </row>
    <row r="14" spans="1:67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67" s="1" customFormat="1" ht="14.45" customHeight="1">
      <c r="B15" s="31"/>
      <c r="C15" s="32"/>
      <c r="D15" s="28" t="s">
        <v>101</v>
      </c>
      <c r="E15" s="32"/>
      <c r="F15" s="32"/>
      <c r="G15" s="32"/>
      <c r="H15" s="32"/>
      <c r="I15" s="32"/>
      <c r="J15" s="32"/>
      <c r="K15" s="32"/>
      <c r="L15" s="32"/>
      <c r="M15" s="32"/>
      <c r="N15" s="28" t="s">
        <v>32</v>
      </c>
      <c r="O15" s="32"/>
      <c r="P15" s="208" t="str">
        <f>IF('Rekapitulácia stavby'!AN13="","",'Rekapitulácia stavby'!AN13)</f>
        <v/>
      </c>
      <c r="Q15" s="208"/>
      <c r="R15" s="32"/>
      <c r="S15" s="33"/>
    </row>
    <row r="16" spans="1:67" s="1" customFormat="1" ht="18" customHeight="1">
      <c r="B16" s="31"/>
      <c r="C16" s="32"/>
      <c r="D16" s="32"/>
      <c r="E16" s="26" t="str">
        <f>IF('Rekapitulácia stavby'!E14="","",'Rekapitulácia stavby'!E14)</f>
        <v xml:space="preserve"> </v>
      </c>
      <c r="F16" s="32"/>
      <c r="G16" s="32"/>
      <c r="H16" s="32"/>
      <c r="I16" s="32"/>
      <c r="J16" s="32"/>
      <c r="K16" s="32"/>
      <c r="L16" s="32"/>
      <c r="M16" s="32"/>
      <c r="N16" s="28" t="s">
        <v>100</v>
      </c>
      <c r="O16" s="32"/>
      <c r="P16" s="208" t="str">
        <f>IF('Rekapitulácia stavby'!AN14="","",'Rekapitulácia stavby'!AN14)</f>
        <v/>
      </c>
      <c r="Q16" s="208"/>
      <c r="R16" s="32"/>
      <c r="S16" s="33"/>
    </row>
    <row r="17" spans="2:19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2:19" s="1" customFormat="1" ht="14.45" customHeight="1">
      <c r="B18" s="31"/>
      <c r="C18" s="32"/>
      <c r="D18" s="28" t="s">
        <v>103</v>
      </c>
      <c r="E18" s="32"/>
      <c r="F18" s="32"/>
      <c r="G18" s="32"/>
      <c r="H18" s="32"/>
      <c r="I18" s="32"/>
      <c r="J18" s="32"/>
      <c r="K18" s="32"/>
      <c r="L18" s="32"/>
      <c r="M18" s="32"/>
      <c r="N18" s="28" t="s">
        <v>32</v>
      </c>
      <c r="O18" s="32"/>
      <c r="P18" s="208" t="s">
        <v>14</v>
      </c>
      <c r="Q18" s="208"/>
      <c r="R18" s="32"/>
      <c r="S18" s="33"/>
    </row>
    <row r="19" spans="2:19" s="1" customFormat="1" ht="18" customHeight="1">
      <c r="B19" s="31"/>
      <c r="C19" s="32"/>
      <c r="D19" s="32"/>
      <c r="E19" s="26" t="s">
        <v>104</v>
      </c>
      <c r="F19" s="32"/>
      <c r="G19" s="32"/>
      <c r="H19" s="32"/>
      <c r="I19" s="32"/>
      <c r="J19" s="32"/>
      <c r="K19" s="32"/>
      <c r="L19" s="32"/>
      <c r="M19" s="32"/>
      <c r="N19" s="28" t="s">
        <v>100</v>
      </c>
      <c r="O19" s="32"/>
      <c r="P19" s="208" t="s">
        <v>14</v>
      </c>
      <c r="Q19" s="208"/>
      <c r="R19" s="32"/>
      <c r="S19" s="33"/>
    </row>
    <row r="20" spans="2:19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2:19" s="1" customFormat="1" ht="14.45" customHeight="1">
      <c r="B21" s="31"/>
      <c r="C21" s="32"/>
      <c r="D21" s="28" t="s">
        <v>106</v>
      </c>
      <c r="E21" s="32"/>
      <c r="F21" s="32"/>
      <c r="G21" s="32"/>
      <c r="H21" s="32"/>
      <c r="I21" s="32"/>
      <c r="J21" s="32"/>
      <c r="K21" s="32"/>
      <c r="L21" s="32"/>
      <c r="M21" s="32"/>
      <c r="N21" s="28" t="s">
        <v>32</v>
      </c>
      <c r="O21" s="32"/>
      <c r="P21" s="208" t="s">
        <v>14</v>
      </c>
      <c r="Q21" s="208"/>
      <c r="R21" s="32"/>
      <c r="S21" s="33"/>
    </row>
    <row r="22" spans="2:19" s="1" customFormat="1" ht="18" customHeight="1">
      <c r="B22" s="31"/>
      <c r="C22" s="32"/>
      <c r="D22" s="32"/>
      <c r="E22" s="26" t="s">
        <v>107</v>
      </c>
      <c r="F22" s="32"/>
      <c r="G22" s="32"/>
      <c r="H22" s="32"/>
      <c r="I22" s="32"/>
      <c r="J22" s="32"/>
      <c r="K22" s="32"/>
      <c r="L22" s="32"/>
      <c r="M22" s="32"/>
      <c r="N22" s="28" t="s">
        <v>100</v>
      </c>
      <c r="O22" s="32"/>
      <c r="P22" s="208" t="s">
        <v>14</v>
      </c>
      <c r="Q22" s="208"/>
      <c r="R22" s="32"/>
      <c r="S22" s="33"/>
    </row>
    <row r="23" spans="2:19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2:19" s="1" customFormat="1" ht="14.45" customHeight="1">
      <c r="B24" s="31"/>
      <c r="C24" s="32"/>
      <c r="D24" s="28" t="s">
        <v>108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2:19" s="1" customFormat="1" ht="22.5" customHeight="1">
      <c r="B25" s="31"/>
      <c r="C25" s="32"/>
      <c r="D25" s="32"/>
      <c r="E25" s="237" t="s">
        <v>14</v>
      </c>
      <c r="F25" s="237"/>
      <c r="G25" s="237"/>
      <c r="H25" s="237"/>
      <c r="I25" s="237"/>
      <c r="J25" s="237"/>
      <c r="K25" s="237"/>
      <c r="L25" s="237"/>
      <c r="M25" s="237"/>
      <c r="N25" s="32"/>
      <c r="O25" s="32"/>
      <c r="P25" s="32"/>
      <c r="Q25" s="32"/>
      <c r="R25" s="32"/>
      <c r="S25" s="33"/>
    </row>
    <row r="26" spans="2:19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2:19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2"/>
      <c r="S27" s="33"/>
    </row>
    <row r="28" spans="2:19" s="1" customFormat="1" ht="14.45" customHeight="1">
      <c r="B28" s="31"/>
      <c r="C28" s="32"/>
      <c r="D28" s="104" t="s">
        <v>175</v>
      </c>
      <c r="E28" s="32"/>
      <c r="F28" s="32"/>
      <c r="G28" s="32"/>
      <c r="H28" s="32"/>
      <c r="I28" s="32"/>
      <c r="J28" s="32"/>
      <c r="K28" s="32"/>
      <c r="L28" s="32"/>
      <c r="M28" s="32"/>
      <c r="N28" s="179">
        <f>O89</f>
        <v>0</v>
      </c>
      <c r="O28" s="179"/>
      <c r="P28" s="179"/>
      <c r="Q28" s="179"/>
      <c r="R28" s="32"/>
      <c r="S28" s="33"/>
    </row>
    <row r="29" spans="2:19" s="1" customFormat="1" ht="14.45" customHeight="1">
      <c r="B29" s="31"/>
      <c r="C29" s="32"/>
      <c r="D29" s="30" t="s">
        <v>176</v>
      </c>
      <c r="E29" s="32"/>
      <c r="F29" s="32"/>
      <c r="G29" s="32"/>
      <c r="H29" s="32"/>
      <c r="I29" s="32"/>
      <c r="J29" s="32"/>
      <c r="K29" s="32"/>
      <c r="L29" s="32"/>
      <c r="M29" s="32"/>
      <c r="N29" s="179">
        <f>O94</f>
        <v>0</v>
      </c>
      <c r="O29" s="179"/>
      <c r="P29" s="179"/>
      <c r="Q29" s="179"/>
      <c r="R29" s="32"/>
      <c r="S29" s="33"/>
    </row>
    <row r="30" spans="2:19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2:19" s="1" customFormat="1" ht="25.35" customHeight="1">
      <c r="B31" s="31"/>
      <c r="C31" s="32"/>
      <c r="D31" s="105" t="s">
        <v>111</v>
      </c>
      <c r="E31" s="32"/>
      <c r="F31" s="32"/>
      <c r="G31" s="32"/>
      <c r="H31" s="32"/>
      <c r="I31" s="32"/>
      <c r="J31" s="32"/>
      <c r="K31" s="32"/>
      <c r="L31" s="32"/>
      <c r="M31" s="32"/>
      <c r="N31" s="229">
        <f>ROUND(N28+N29,2)</f>
        <v>0</v>
      </c>
      <c r="O31" s="220"/>
      <c r="P31" s="220"/>
      <c r="Q31" s="220"/>
      <c r="R31" s="32"/>
      <c r="S31" s="33"/>
    </row>
    <row r="32" spans="2:19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32"/>
      <c r="S32" s="33"/>
    </row>
    <row r="33" spans="2:19" s="1" customFormat="1" ht="14.45" customHeight="1">
      <c r="B33" s="31"/>
      <c r="C33" s="32"/>
      <c r="D33" s="38" t="s">
        <v>112</v>
      </c>
      <c r="E33" s="38" t="s">
        <v>113</v>
      </c>
      <c r="F33" s="39">
        <v>0.2</v>
      </c>
      <c r="G33" s="106" t="s">
        <v>114</v>
      </c>
      <c r="H33" s="224">
        <f>ROUND((SUM(BF94:BF95)+SUM(BF114:BF131)), 2)</f>
        <v>0</v>
      </c>
      <c r="I33" s="220"/>
      <c r="J33" s="220"/>
      <c r="K33" s="32"/>
      <c r="L33" s="32"/>
      <c r="M33" s="32"/>
      <c r="N33" s="224">
        <f>ROUND(ROUND((SUM(BF94:BF95)+SUM(BF114:BF131)), 2)*F33, 2)</f>
        <v>0</v>
      </c>
      <c r="O33" s="220"/>
      <c r="P33" s="220"/>
      <c r="Q33" s="220"/>
      <c r="R33" s="32"/>
      <c r="S33" s="33"/>
    </row>
    <row r="34" spans="2:19" s="1" customFormat="1" ht="14.45" customHeight="1">
      <c r="B34" s="31"/>
      <c r="C34" s="32"/>
      <c r="D34" s="32"/>
      <c r="E34" s="38" t="s">
        <v>115</v>
      </c>
      <c r="F34" s="39">
        <v>0.2</v>
      </c>
      <c r="G34" s="106" t="s">
        <v>114</v>
      </c>
      <c r="H34" s="224">
        <f>N31</f>
        <v>0</v>
      </c>
      <c r="I34" s="220"/>
      <c r="J34" s="220"/>
      <c r="K34" s="32"/>
      <c r="L34" s="32"/>
      <c r="M34" s="32"/>
      <c r="N34" s="224">
        <f>H34*0.2</f>
        <v>0</v>
      </c>
      <c r="O34" s="220"/>
      <c r="P34" s="220"/>
      <c r="Q34" s="220"/>
      <c r="R34" s="32"/>
      <c r="S34" s="33"/>
    </row>
    <row r="35" spans="2:19" s="1" customFormat="1" ht="14.45" hidden="1" customHeight="1">
      <c r="B35" s="31"/>
      <c r="C35" s="32"/>
      <c r="D35" s="32"/>
      <c r="E35" s="38" t="s">
        <v>116</v>
      </c>
      <c r="F35" s="39">
        <v>0.2</v>
      </c>
      <c r="G35" s="106" t="s">
        <v>114</v>
      </c>
      <c r="H35" s="224">
        <f>ROUND((SUM(BH94:BH95)+SUM(BH114:BH131)), 2)</f>
        <v>0</v>
      </c>
      <c r="I35" s="220"/>
      <c r="J35" s="220"/>
      <c r="K35" s="32"/>
      <c r="L35" s="32"/>
      <c r="M35" s="32"/>
      <c r="N35" s="224">
        <v>0</v>
      </c>
      <c r="O35" s="220"/>
      <c r="P35" s="220"/>
      <c r="Q35" s="220"/>
      <c r="R35" s="32"/>
      <c r="S35" s="33"/>
    </row>
    <row r="36" spans="2:19" s="1" customFormat="1" ht="14.45" hidden="1" customHeight="1">
      <c r="B36" s="31"/>
      <c r="C36" s="32"/>
      <c r="D36" s="32"/>
      <c r="E36" s="38" t="s">
        <v>117</v>
      </c>
      <c r="F36" s="39">
        <v>0.2</v>
      </c>
      <c r="G36" s="106" t="s">
        <v>114</v>
      </c>
      <c r="H36" s="224">
        <f>ROUND((SUM(BI94:BI95)+SUM(BI114:BI131)), 2)</f>
        <v>0</v>
      </c>
      <c r="I36" s="220"/>
      <c r="J36" s="220"/>
      <c r="K36" s="32"/>
      <c r="L36" s="32"/>
      <c r="M36" s="32"/>
      <c r="N36" s="224">
        <v>0</v>
      </c>
      <c r="O36" s="220"/>
      <c r="P36" s="220"/>
      <c r="Q36" s="220"/>
      <c r="R36" s="32"/>
      <c r="S36" s="33"/>
    </row>
    <row r="37" spans="2:19" s="1" customFormat="1" ht="14.45" hidden="1" customHeight="1">
      <c r="B37" s="31"/>
      <c r="C37" s="32"/>
      <c r="D37" s="32"/>
      <c r="E37" s="38" t="s">
        <v>118</v>
      </c>
      <c r="F37" s="39">
        <v>0</v>
      </c>
      <c r="G37" s="106" t="s">
        <v>114</v>
      </c>
      <c r="H37" s="224">
        <f>ROUND((SUM(BJ94:BJ95)+SUM(BJ114:BJ131)), 2)</f>
        <v>0</v>
      </c>
      <c r="I37" s="220"/>
      <c r="J37" s="220"/>
      <c r="K37" s="32"/>
      <c r="L37" s="32"/>
      <c r="M37" s="32"/>
      <c r="N37" s="224">
        <v>0</v>
      </c>
      <c r="O37" s="220"/>
      <c r="P37" s="220"/>
      <c r="Q37" s="220"/>
      <c r="R37" s="32"/>
      <c r="S37" s="33"/>
    </row>
    <row r="38" spans="2:19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2:19" s="1" customFormat="1" ht="25.35" customHeight="1">
      <c r="B39" s="31"/>
      <c r="C39" s="42"/>
      <c r="D39" s="43" t="s">
        <v>119</v>
      </c>
      <c r="E39" s="44"/>
      <c r="F39" s="44"/>
      <c r="G39" s="107" t="s">
        <v>120</v>
      </c>
      <c r="H39" s="45" t="s">
        <v>121</v>
      </c>
      <c r="I39" s="44"/>
      <c r="J39" s="44"/>
      <c r="K39" s="44"/>
      <c r="L39" s="44"/>
      <c r="M39" s="195">
        <f>SUM(N31:N37)</f>
        <v>0</v>
      </c>
      <c r="N39" s="195"/>
      <c r="O39" s="195"/>
      <c r="P39" s="195"/>
      <c r="Q39" s="236"/>
      <c r="R39" s="42"/>
      <c r="S39" s="33"/>
    </row>
    <row r="40" spans="2:19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</row>
    <row r="41" spans="2:19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</row>
    <row r="42" spans="2:19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2"/>
    </row>
    <row r="43" spans="2:19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2"/>
    </row>
    <row r="44" spans="2:19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2"/>
    </row>
    <row r="45" spans="2:19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2"/>
    </row>
    <row r="46" spans="2:19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2"/>
    </row>
    <row r="47" spans="2:19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2"/>
    </row>
    <row r="48" spans="2:19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2"/>
    </row>
    <row r="49" spans="2:19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2"/>
    </row>
    <row r="50" spans="2:19" s="1" customFormat="1" ht="15">
      <c r="B50" s="31"/>
      <c r="C50" s="32"/>
      <c r="D50" s="46" t="s">
        <v>122</v>
      </c>
      <c r="E50" s="47"/>
      <c r="F50" s="47"/>
      <c r="G50" s="47"/>
      <c r="H50" s="48"/>
      <c r="I50" s="32"/>
      <c r="J50" s="46" t="s">
        <v>123</v>
      </c>
      <c r="K50" s="47"/>
      <c r="L50" s="47"/>
      <c r="M50" s="47"/>
      <c r="N50" s="47"/>
      <c r="O50" s="47"/>
      <c r="P50" s="47"/>
      <c r="Q50" s="48"/>
      <c r="R50" s="32"/>
      <c r="S50" s="33"/>
    </row>
    <row r="51" spans="2:19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24"/>
      <c r="Q51" s="50"/>
      <c r="R51" s="24"/>
      <c r="S51" s="22"/>
    </row>
    <row r="52" spans="2:19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24"/>
      <c r="Q52" s="50"/>
      <c r="R52" s="24"/>
      <c r="S52" s="22"/>
    </row>
    <row r="53" spans="2:19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24"/>
      <c r="Q53" s="50"/>
      <c r="R53" s="24"/>
      <c r="S53" s="22"/>
    </row>
    <row r="54" spans="2:19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24"/>
      <c r="Q54" s="50"/>
      <c r="R54" s="24"/>
      <c r="S54" s="22"/>
    </row>
    <row r="55" spans="2:19" ht="10.15" customHeight="1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24"/>
      <c r="Q55" s="50"/>
      <c r="R55" s="24"/>
      <c r="S55" s="22"/>
    </row>
    <row r="56" spans="2:19" hidden="1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24"/>
      <c r="Q56" s="50"/>
      <c r="R56" s="24"/>
      <c r="S56" s="22"/>
    </row>
    <row r="57" spans="2:19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24"/>
      <c r="Q57" s="50"/>
      <c r="R57" s="24"/>
      <c r="S57" s="22"/>
    </row>
    <row r="58" spans="2:19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24"/>
      <c r="Q58" s="50"/>
      <c r="R58" s="24"/>
      <c r="S58" s="22"/>
    </row>
    <row r="59" spans="2:19" s="1" customFormat="1" ht="15">
      <c r="B59" s="31"/>
      <c r="C59" s="32"/>
      <c r="D59" s="51" t="s">
        <v>124</v>
      </c>
      <c r="E59" s="52"/>
      <c r="F59" s="52"/>
      <c r="G59" s="53" t="s">
        <v>125</v>
      </c>
      <c r="H59" s="54"/>
      <c r="I59" s="32"/>
      <c r="J59" s="51" t="s">
        <v>124</v>
      </c>
      <c r="K59" s="52"/>
      <c r="L59" s="52"/>
      <c r="M59" s="52"/>
      <c r="N59" s="52"/>
      <c r="O59" s="53" t="s">
        <v>125</v>
      </c>
      <c r="P59" s="52"/>
      <c r="Q59" s="54"/>
      <c r="R59" s="32"/>
      <c r="S59" s="33"/>
    </row>
    <row r="60" spans="2:19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2"/>
    </row>
    <row r="61" spans="2:19" s="1" customFormat="1" ht="15">
      <c r="B61" s="31"/>
      <c r="C61" s="32"/>
      <c r="D61" s="46" t="s">
        <v>126</v>
      </c>
      <c r="E61" s="47"/>
      <c r="F61" s="47"/>
      <c r="G61" s="47"/>
      <c r="H61" s="48"/>
      <c r="I61" s="32"/>
      <c r="J61" s="46" t="s">
        <v>127</v>
      </c>
      <c r="K61" s="47"/>
      <c r="L61" s="47"/>
      <c r="M61" s="47"/>
      <c r="N61" s="47"/>
      <c r="O61" s="47"/>
      <c r="P61" s="47"/>
      <c r="Q61" s="48"/>
      <c r="R61" s="32"/>
      <c r="S61" s="33"/>
    </row>
    <row r="62" spans="2:19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24"/>
      <c r="Q62" s="50"/>
      <c r="R62" s="24"/>
      <c r="S62" s="22"/>
    </row>
    <row r="63" spans="2:19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24"/>
      <c r="Q63" s="50"/>
      <c r="R63" s="24"/>
      <c r="S63" s="22"/>
    </row>
    <row r="64" spans="2:19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24"/>
      <c r="Q64" s="50"/>
      <c r="R64" s="24"/>
      <c r="S64" s="22"/>
    </row>
    <row r="65" spans="2:19" ht="7.9" customHeight="1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24"/>
      <c r="Q65" s="50"/>
      <c r="R65" s="24"/>
      <c r="S65" s="22"/>
    </row>
    <row r="66" spans="2:19" hidden="1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24"/>
      <c r="Q66" s="50"/>
      <c r="R66" s="24"/>
      <c r="S66" s="22"/>
    </row>
    <row r="67" spans="2:19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24"/>
      <c r="Q67" s="50"/>
      <c r="R67" s="24"/>
      <c r="S67" s="22"/>
    </row>
    <row r="68" spans="2:19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24"/>
      <c r="Q68" s="50"/>
      <c r="R68" s="24"/>
      <c r="S68" s="22"/>
    </row>
    <row r="69" spans="2:19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24"/>
      <c r="Q69" s="50"/>
      <c r="R69" s="24"/>
      <c r="S69" s="22"/>
    </row>
    <row r="70" spans="2:19" s="1" customFormat="1" ht="15">
      <c r="B70" s="31"/>
      <c r="C70" s="32"/>
      <c r="D70" s="51" t="s">
        <v>124</v>
      </c>
      <c r="E70" s="52"/>
      <c r="F70" s="52"/>
      <c r="G70" s="53" t="s">
        <v>125</v>
      </c>
      <c r="H70" s="54"/>
      <c r="I70" s="32"/>
      <c r="J70" s="51" t="s">
        <v>124</v>
      </c>
      <c r="K70" s="52"/>
      <c r="L70" s="52"/>
      <c r="M70" s="52"/>
      <c r="N70" s="52"/>
      <c r="O70" s="53" t="s">
        <v>125</v>
      </c>
      <c r="P70" s="52"/>
      <c r="Q70" s="54"/>
      <c r="R70" s="32"/>
      <c r="S70" s="33"/>
    </row>
    <row r="71" spans="2:19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7"/>
    </row>
    <row r="75" spans="2:19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</row>
    <row r="76" spans="2:19" s="1" customFormat="1" ht="36.950000000000003" customHeight="1">
      <c r="B76" s="31"/>
      <c r="C76" s="197" t="s">
        <v>177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33"/>
    </row>
    <row r="77" spans="2:19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3"/>
    </row>
    <row r="78" spans="2:19" s="1" customFormat="1" ht="30" customHeight="1">
      <c r="B78" s="31"/>
      <c r="C78" s="28" t="s">
        <v>24</v>
      </c>
      <c r="D78" s="32"/>
      <c r="E78" s="32"/>
      <c r="F78" s="221" t="str">
        <f>F6</f>
        <v>MŠ Teplická - realizačný projekt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32"/>
      <c r="S78" s="33"/>
    </row>
    <row r="79" spans="2:19" ht="30" customHeight="1">
      <c r="B79" s="21"/>
      <c r="C79" s="28" t="s">
        <v>172</v>
      </c>
      <c r="D79" s="24"/>
      <c r="E79" s="24"/>
      <c r="F79" s="221" t="s">
        <v>173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4"/>
      <c r="S79" s="22"/>
    </row>
    <row r="80" spans="2:19" s="1" customFormat="1" ht="36.950000000000003" customHeight="1">
      <c r="B80" s="31"/>
      <c r="C80" s="65" t="s">
        <v>174</v>
      </c>
      <c r="D80" s="32"/>
      <c r="E80" s="32"/>
      <c r="F80" s="199" t="str">
        <f>F8</f>
        <v>SO 04 - PREKLÁDKA VN-22kV</v>
      </c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32"/>
      <c r="S80" s="33"/>
    </row>
    <row r="81" spans="2:4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3"/>
    </row>
    <row r="82" spans="2:48" s="1" customFormat="1" ht="18" customHeight="1">
      <c r="B82" s="31"/>
      <c r="C82" s="28" t="s">
        <v>28</v>
      </c>
      <c r="D82" s="32"/>
      <c r="E82" s="32"/>
      <c r="F82" s="26" t="str">
        <f>F10</f>
        <v>Teplická 5, Bratislava-Nové Mesto,P. č.:12142/220</v>
      </c>
      <c r="G82" s="32"/>
      <c r="H82" s="32"/>
      <c r="I82" s="32"/>
      <c r="J82" s="32"/>
      <c r="K82" s="28" t="s">
        <v>30</v>
      </c>
      <c r="L82" s="28"/>
      <c r="M82" s="32"/>
      <c r="N82" s="223" t="str">
        <f>IF(P10="","",P10)</f>
        <v>10.8.2018</v>
      </c>
      <c r="O82" s="223"/>
      <c r="P82" s="223"/>
      <c r="Q82" s="223"/>
      <c r="R82" s="32"/>
      <c r="S82" s="33"/>
    </row>
    <row r="83" spans="2:4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3"/>
    </row>
    <row r="84" spans="2:48" s="1" customFormat="1" ht="15">
      <c r="B84" s="31"/>
      <c r="C84" s="28" t="s">
        <v>31</v>
      </c>
      <c r="D84" s="32"/>
      <c r="E84" s="32"/>
      <c r="F84" s="26" t="str">
        <f>E13</f>
        <v>M.Ú. Bratislava - Nové Mesto, Junácka 1, 83291 BA</v>
      </c>
      <c r="G84" s="32"/>
      <c r="H84" s="32"/>
      <c r="I84" s="32"/>
      <c r="J84" s="32"/>
      <c r="K84" s="28" t="s">
        <v>103</v>
      </c>
      <c r="L84" s="28"/>
      <c r="M84" s="32"/>
      <c r="N84" s="208" t="str">
        <f>E19</f>
        <v xml:space="preserve"> Ing. Arch. Rudolf Benček AA1984</v>
      </c>
      <c r="O84" s="208"/>
      <c r="P84" s="208"/>
      <c r="Q84" s="208"/>
      <c r="R84" s="208"/>
      <c r="S84" s="33"/>
    </row>
    <row r="85" spans="2:48" s="1" customFormat="1" ht="14.45" customHeight="1">
      <c r="B85" s="31"/>
      <c r="C85" s="28" t="s">
        <v>101</v>
      </c>
      <c r="D85" s="32"/>
      <c r="E85" s="32"/>
      <c r="F85" s="26" t="str">
        <f>IF(E16="","",E16)</f>
        <v xml:space="preserve"> </v>
      </c>
      <c r="G85" s="32"/>
      <c r="H85" s="32"/>
      <c r="I85" s="32"/>
      <c r="J85" s="32"/>
      <c r="K85" s="28" t="s">
        <v>106</v>
      </c>
      <c r="L85" s="28"/>
      <c r="M85" s="32"/>
      <c r="N85" s="208" t="str">
        <f>E22</f>
        <v>Mária Žákovičová</v>
      </c>
      <c r="O85" s="208"/>
      <c r="P85" s="208"/>
      <c r="Q85" s="208"/>
      <c r="R85" s="208"/>
      <c r="S85" s="33"/>
    </row>
    <row r="86" spans="2:4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3"/>
    </row>
    <row r="87" spans="2:48" s="1" customFormat="1" ht="29.25" customHeight="1">
      <c r="B87" s="31"/>
      <c r="C87" s="242" t="s">
        <v>178</v>
      </c>
      <c r="D87" s="243"/>
      <c r="E87" s="243"/>
      <c r="F87" s="243"/>
      <c r="G87" s="243"/>
      <c r="H87" s="42"/>
      <c r="I87" s="42"/>
      <c r="J87" s="42"/>
      <c r="K87" s="42"/>
      <c r="L87" s="42"/>
      <c r="M87" s="42"/>
      <c r="N87" s="42"/>
      <c r="O87" s="242" t="s">
        <v>179</v>
      </c>
      <c r="P87" s="243"/>
      <c r="Q87" s="243"/>
      <c r="R87" s="243"/>
      <c r="S87" s="33"/>
    </row>
    <row r="88" spans="2:4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3"/>
    </row>
    <row r="89" spans="2:48" s="1" customFormat="1" ht="29.25" customHeight="1">
      <c r="B89" s="31"/>
      <c r="C89" s="108" t="s">
        <v>180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184">
        <f>O114</f>
        <v>0</v>
      </c>
      <c r="P89" s="240"/>
      <c r="Q89" s="240"/>
      <c r="R89" s="240"/>
      <c r="S89" s="33"/>
      <c r="AV89" s="17" t="s">
        <v>181</v>
      </c>
    </row>
    <row r="90" spans="2:48" s="7" customFormat="1" ht="24.95" customHeight="1">
      <c r="B90" s="109"/>
      <c r="C90" s="110"/>
      <c r="D90" s="111" t="s">
        <v>182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225">
        <f>O115</f>
        <v>0</v>
      </c>
      <c r="P90" s="226"/>
      <c r="Q90" s="226"/>
      <c r="R90" s="226"/>
      <c r="S90" s="112"/>
    </row>
    <row r="91" spans="2:48" s="8" customFormat="1" ht="19.899999999999999" customHeight="1">
      <c r="B91" s="113"/>
      <c r="C91" s="94"/>
      <c r="D91" s="114" t="s">
        <v>251</v>
      </c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190">
        <f>O116</f>
        <v>0</v>
      </c>
      <c r="P91" s="191"/>
      <c r="Q91" s="191"/>
      <c r="R91" s="191"/>
      <c r="S91" s="115"/>
    </row>
    <row r="92" spans="2:48" s="8" customFormat="1" ht="19.899999999999999" customHeight="1">
      <c r="B92" s="113"/>
      <c r="C92" s="94"/>
      <c r="D92" s="114" t="s">
        <v>226</v>
      </c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190">
        <f>O127</f>
        <v>0</v>
      </c>
      <c r="P92" s="191"/>
      <c r="Q92" s="191"/>
      <c r="R92" s="191"/>
      <c r="S92" s="115"/>
    </row>
    <row r="93" spans="2:4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/>
    </row>
    <row r="94" spans="2:48" s="1" customFormat="1" ht="29.25" customHeight="1">
      <c r="B94" s="31"/>
      <c r="C94" s="108" t="s">
        <v>184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240">
        <v>0</v>
      </c>
      <c r="P94" s="241"/>
      <c r="Q94" s="241"/>
      <c r="R94" s="241"/>
      <c r="S94" s="33"/>
      <c r="U94" s="116"/>
      <c r="V94" s="117" t="s">
        <v>112</v>
      </c>
    </row>
    <row r="95" spans="2:4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3"/>
    </row>
    <row r="96" spans="2:48" s="1" customFormat="1" ht="29.25" customHeight="1">
      <c r="B96" s="31"/>
      <c r="C96" s="102" t="s">
        <v>165</v>
      </c>
      <c r="D96" s="42"/>
      <c r="E96" s="42"/>
      <c r="F96" s="42"/>
      <c r="G96" s="42"/>
      <c r="H96" s="42"/>
      <c r="I96" s="42"/>
      <c r="J96" s="42"/>
      <c r="K96" s="42"/>
      <c r="L96" s="42"/>
      <c r="M96" s="183">
        <f>ROUND(SUM(O89+O94),2)</f>
        <v>0</v>
      </c>
      <c r="N96" s="183"/>
      <c r="O96" s="183"/>
      <c r="P96" s="183"/>
      <c r="Q96" s="183"/>
      <c r="R96" s="183"/>
      <c r="S96" s="33"/>
    </row>
    <row r="97" spans="2:19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7"/>
    </row>
    <row r="101" spans="2:19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</row>
    <row r="102" spans="2:19" s="1" customFormat="1" ht="36.950000000000003" customHeight="1">
      <c r="B102" s="31"/>
      <c r="C102" s="197" t="s">
        <v>185</v>
      </c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33"/>
    </row>
    <row r="103" spans="2:19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3"/>
    </row>
    <row r="104" spans="2:19" s="1" customFormat="1" ht="30" customHeight="1">
      <c r="B104" s="31"/>
      <c r="C104" s="28" t="s">
        <v>24</v>
      </c>
      <c r="D104" s="32"/>
      <c r="E104" s="32"/>
      <c r="F104" s="221" t="str">
        <f>F6</f>
        <v>MŠ Teplická - realizačný projekt</v>
      </c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32"/>
      <c r="S104" s="33"/>
    </row>
    <row r="105" spans="2:19" ht="30" customHeight="1">
      <c r="B105" s="21"/>
      <c r="C105" s="28" t="s">
        <v>172</v>
      </c>
      <c r="D105" s="24"/>
      <c r="E105" s="24"/>
      <c r="F105" s="221" t="s">
        <v>173</v>
      </c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24"/>
      <c r="S105" s="22"/>
    </row>
    <row r="106" spans="2:19" s="1" customFormat="1" ht="36.950000000000003" customHeight="1">
      <c r="B106" s="31"/>
      <c r="C106" s="65" t="s">
        <v>174</v>
      </c>
      <c r="D106" s="32"/>
      <c r="E106" s="32"/>
      <c r="F106" s="199" t="str">
        <f>F8</f>
        <v>SO 04 - PREKLÁDKA VN-22kV</v>
      </c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32"/>
      <c r="S106" s="33"/>
    </row>
    <row r="107" spans="2:19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3"/>
    </row>
    <row r="108" spans="2:19" s="1" customFormat="1" ht="18" customHeight="1">
      <c r="B108" s="31"/>
      <c r="C108" s="28" t="s">
        <v>28</v>
      </c>
      <c r="D108" s="32"/>
      <c r="E108" s="32"/>
      <c r="F108" s="26" t="str">
        <f>F10</f>
        <v>Teplická 5, Bratislava-Nové Mesto,P. č.:12142/220</v>
      </c>
      <c r="G108" s="32"/>
      <c r="H108" s="32"/>
      <c r="I108" s="32"/>
      <c r="J108" s="32"/>
      <c r="K108" s="28" t="s">
        <v>30</v>
      </c>
      <c r="L108" s="28"/>
      <c r="M108" s="32"/>
      <c r="N108" s="223" t="str">
        <f>IF(P10="","",P10)</f>
        <v>10.8.2018</v>
      </c>
      <c r="O108" s="223"/>
      <c r="P108" s="223"/>
      <c r="Q108" s="223"/>
      <c r="R108" s="32"/>
      <c r="S108" s="33"/>
    </row>
    <row r="109" spans="2:19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3"/>
    </row>
    <row r="110" spans="2:19" s="1" customFormat="1" ht="15">
      <c r="B110" s="31"/>
      <c r="C110" s="28" t="s">
        <v>31</v>
      </c>
      <c r="D110" s="32"/>
      <c r="E110" s="32"/>
      <c r="F110" s="26" t="str">
        <f>E13</f>
        <v>M.Ú. Bratislava - Nové Mesto, Junácka 1, 83291 BA</v>
      </c>
      <c r="G110" s="32"/>
      <c r="H110" s="32"/>
      <c r="I110" s="32"/>
      <c r="J110" s="32"/>
      <c r="K110" s="28" t="s">
        <v>103</v>
      </c>
      <c r="L110" s="28"/>
      <c r="M110" s="32"/>
      <c r="N110" s="208" t="str">
        <f>E19</f>
        <v xml:space="preserve"> Ing. Arch. Rudolf Benček AA1984</v>
      </c>
      <c r="O110" s="208"/>
      <c r="P110" s="208"/>
      <c r="Q110" s="208"/>
      <c r="R110" s="208"/>
      <c r="S110" s="33"/>
    </row>
    <row r="111" spans="2:19" s="1" customFormat="1" ht="14.45" customHeight="1">
      <c r="B111" s="31"/>
      <c r="C111" s="28" t="s">
        <v>101</v>
      </c>
      <c r="D111" s="32"/>
      <c r="E111" s="32"/>
      <c r="F111" s="26" t="str">
        <f>IF(E16="","",E16)</f>
        <v xml:space="preserve"> </v>
      </c>
      <c r="G111" s="32"/>
      <c r="H111" s="32"/>
      <c r="I111" s="32"/>
      <c r="J111" s="32"/>
      <c r="K111" s="28" t="s">
        <v>106</v>
      </c>
      <c r="L111" s="28"/>
      <c r="M111" s="32"/>
      <c r="N111" s="208" t="str">
        <f>E22</f>
        <v>Mária Žákovičová</v>
      </c>
      <c r="O111" s="208"/>
      <c r="P111" s="208"/>
      <c r="Q111" s="208"/>
      <c r="R111" s="208"/>
      <c r="S111" s="33"/>
    </row>
    <row r="112" spans="2:19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</row>
    <row r="113" spans="2:66" s="9" customFormat="1" ht="29.25" customHeight="1">
      <c r="B113" s="118"/>
      <c r="C113" s="119" t="s">
        <v>186</v>
      </c>
      <c r="D113" s="120" t="s">
        <v>187</v>
      </c>
      <c r="E113" s="120" t="s">
        <v>130</v>
      </c>
      <c r="F113" s="232" t="s">
        <v>188</v>
      </c>
      <c r="G113" s="232"/>
      <c r="H113" s="232"/>
      <c r="I113" s="232"/>
      <c r="J113" s="120" t="s">
        <v>189</v>
      </c>
      <c r="K113" s="120" t="s">
        <v>190</v>
      </c>
      <c r="L113" s="120" t="s">
        <v>8</v>
      </c>
      <c r="M113" s="233" t="s">
        <v>191</v>
      </c>
      <c r="N113" s="233"/>
      <c r="O113" s="232" t="s">
        <v>179</v>
      </c>
      <c r="P113" s="232"/>
      <c r="Q113" s="232"/>
      <c r="R113" s="234"/>
      <c r="S113" s="121"/>
      <c r="U113" s="71" t="s">
        <v>192</v>
      </c>
      <c r="V113" s="72" t="s">
        <v>112</v>
      </c>
      <c r="W113" s="72" t="s">
        <v>193</v>
      </c>
      <c r="X113" s="72" t="s">
        <v>194</v>
      </c>
      <c r="Y113" s="72" t="s">
        <v>195</v>
      </c>
      <c r="Z113" s="72" t="s">
        <v>196</v>
      </c>
      <c r="AA113" s="72" t="s">
        <v>197</v>
      </c>
      <c r="AB113" s="73" t="s">
        <v>198</v>
      </c>
    </row>
    <row r="114" spans="2:66" s="1" customFormat="1" ht="29.25" customHeight="1">
      <c r="B114" s="31"/>
      <c r="C114" s="75" t="s">
        <v>175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230">
        <f>O115</f>
        <v>0</v>
      </c>
      <c r="P114" s="231"/>
      <c r="Q114" s="231"/>
      <c r="R114" s="231"/>
      <c r="S114" s="33"/>
      <c r="U114" s="74"/>
      <c r="V114" s="47"/>
      <c r="W114" s="47"/>
      <c r="X114" s="122" t="e">
        <f>X115</f>
        <v>#REF!</v>
      </c>
      <c r="Y114" s="47"/>
      <c r="Z114" s="122" t="e">
        <f>Z115</f>
        <v>#REF!</v>
      </c>
      <c r="AA114" s="47"/>
      <c r="AB114" s="123" t="e">
        <f>AB115</f>
        <v>#REF!</v>
      </c>
      <c r="AD114" s="126">
        <f>SUM(AD117:AD132)</f>
        <v>0</v>
      </c>
      <c r="AE114" s="127"/>
      <c r="AF114" s="127"/>
      <c r="AG114" s="127"/>
      <c r="AU114" s="17" t="s">
        <v>147</v>
      </c>
      <c r="AV114" s="17" t="s">
        <v>181</v>
      </c>
      <c r="BL114" s="124" t="e">
        <f>BL115</f>
        <v>#REF!</v>
      </c>
    </row>
    <row r="115" spans="2:66" s="138" customFormat="1" ht="37.35" customHeight="1">
      <c r="B115" s="139"/>
      <c r="C115" s="140"/>
      <c r="D115" s="141" t="s">
        <v>250</v>
      </c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238">
        <f>O116+O127</f>
        <v>0</v>
      </c>
      <c r="P115" s="239"/>
      <c r="Q115" s="239"/>
      <c r="R115" s="239"/>
      <c r="S115" s="142"/>
      <c r="U115" s="144"/>
      <c r="V115" s="140"/>
      <c r="W115" s="140"/>
      <c r="X115" s="145" t="e">
        <f>X116+#REF!+X127+#REF!</f>
        <v>#REF!</v>
      </c>
      <c r="Y115" s="140"/>
      <c r="Z115" s="145" t="e">
        <f>Z116+#REF!+Z127+#REF!</f>
        <v>#REF!</v>
      </c>
      <c r="AA115" s="140"/>
      <c r="AB115" s="146" t="e">
        <f>AB116+#REF!+AB127+#REF!</f>
        <v>#REF!</v>
      </c>
      <c r="AS115" s="147" t="s">
        <v>155</v>
      </c>
      <c r="AU115" s="148" t="s">
        <v>147</v>
      </c>
      <c r="AV115" s="148" t="s">
        <v>148</v>
      </c>
      <c r="AZ115" s="147" t="s">
        <v>199</v>
      </c>
      <c r="BL115" s="149" t="e">
        <f>BL116+#REF!+BL127+#REF!</f>
        <v>#REF!</v>
      </c>
    </row>
    <row r="116" spans="2:66" s="138" customFormat="1" ht="19.899999999999999" customHeight="1">
      <c r="B116" s="139"/>
      <c r="C116" s="140"/>
      <c r="D116" s="143" t="s">
        <v>251</v>
      </c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213">
        <f>SUM(O117:R126)</f>
        <v>0</v>
      </c>
      <c r="P116" s="214"/>
      <c r="Q116" s="214"/>
      <c r="R116" s="214"/>
      <c r="S116" s="142"/>
      <c r="U116" s="144"/>
      <c r="V116" s="140"/>
      <c r="W116" s="140"/>
      <c r="X116" s="145">
        <f>SUM(X117:X126)</f>
        <v>0</v>
      </c>
      <c r="Y116" s="140"/>
      <c r="Z116" s="145">
        <f>SUM(Z117:Z126)</f>
        <v>0</v>
      </c>
      <c r="AA116" s="140"/>
      <c r="AB116" s="146">
        <f>SUM(AB117:AB126)</f>
        <v>0</v>
      </c>
      <c r="AS116" s="147" t="s">
        <v>155</v>
      </c>
      <c r="AU116" s="148" t="s">
        <v>147</v>
      </c>
      <c r="AV116" s="148" t="s">
        <v>155</v>
      </c>
      <c r="AZ116" s="147" t="s">
        <v>199</v>
      </c>
      <c r="BL116" s="149">
        <f>SUM(BL117:BL126)</f>
        <v>0</v>
      </c>
    </row>
    <row r="117" spans="2:66" s="130" customFormat="1" ht="22.5" customHeight="1">
      <c r="B117" s="132"/>
      <c r="C117" s="162" t="s">
        <v>155</v>
      </c>
      <c r="D117" s="162" t="s">
        <v>216</v>
      </c>
      <c r="E117" s="168" t="s">
        <v>83</v>
      </c>
      <c r="F117" s="227" t="s">
        <v>252</v>
      </c>
      <c r="G117" s="228"/>
      <c r="H117" s="228"/>
      <c r="I117" s="228"/>
      <c r="J117" s="170" t="s">
        <v>211</v>
      </c>
      <c r="K117" s="171"/>
      <c r="L117" s="171">
        <v>405</v>
      </c>
      <c r="M117" s="215"/>
      <c r="N117" s="216"/>
      <c r="O117" s="217">
        <f t="shared" ref="O117:O126" si="0">L117*M117</f>
        <v>0</v>
      </c>
      <c r="P117" s="218"/>
      <c r="Q117" s="218"/>
      <c r="R117" s="219"/>
      <c r="S117" s="133"/>
      <c r="T117" s="129"/>
      <c r="U117" s="129" t="s">
        <v>14</v>
      </c>
      <c r="V117" s="129" t="s">
        <v>115</v>
      </c>
      <c r="W117" s="129">
        <v>0</v>
      </c>
      <c r="X117" s="129">
        <f>W117*K117</f>
        <v>0</v>
      </c>
      <c r="Y117" s="129">
        <v>0</v>
      </c>
      <c r="Z117" s="129">
        <f>Y117*K117</f>
        <v>0</v>
      </c>
      <c r="AA117" s="129">
        <v>0</v>
      </c>
      <c r="AB117" s="129">
        <f>AA117*K117</f>
        <v>0</v>
      </c>
      <c r="AC117" s="129"/>
      <c r="AD117" s="129">
        <f>L117*M117</f>
        <v>0</v>
      </c>
      <c r="AS117" s="134" t="s">
        <v>209</v>
      </c>
      <c r="AU117" s="134" t="s">
        <v>216</v>
      </c>
      <c r="AV117" s="134" t="s">
        <v>157</v>
      </c>
      <c r="AZ117" s="134" t="s">
        <v>199</v>
      </c>
      <c r="BF117" s="135">
        <f>IF(V117="základná",O117,0)</f>
        <v>0</v>
      </c>
      <c r="BG117" s="135">
        <f>IF(V117="znížená",O117,0)</f>
        <v>0</v>
      </c>
      <c r="BH117" s="135">
        <f>IF(V117="zákl. prenesená",O117,0)</f>
        <v>0</v>
      </c>
      <c r="BI117" s="135">
        <f>IF(V117="zníž. prenesená",O117,0)</f>
        <v>0</v>
      </c>
      <c r="BJ117" s="135">
        <f>IF(V117="nulová",O117,0)</f>
        <v>0</v>
      </c>
      <c r="BK117" s="134" t="s">
        <v>157</v>
      </c>
      <c r="BL117" s="135">
        <f>ROUND(M117*K117,2)</f>
        <v>0</v>
      </c>
      <c r="BM117" s="134" t="s">
        <v>202</v>
      </c>
      <c r="BN117" s="134" t="s">
        <v>33</v>
      </c>
    </row>
    <row r="118" spans="2:66" s="130" customFormat="1" ht="22.5" customHeight="1">
      <c r="B118" s="132"/>
      <c r="C118" s="162" t="s">
        <v>157</v>
      </c>
      <c r="D118" s="162" t="s">
        <v>216</v>
      </c>
      <c r="E118" s="168" t="s">
        <v>86</v>
      </c>
      <c r="F118" s="227" t="s">
        <v>253</v>
      </c>
      <c r="G118" s="228"/>
      <c r="H118" s="228"/>
      <c r="I118" s="228"/>
      <c r="J118" s="170" t="s">
        <v>203</v>
      </c>
      <c r="K118" s="171"/>
      <c r="L118" s="171">
        <v>3</v>
      </c>
      <c r="M118" s="215"/>
      <c r="N118" s="216"/>
      <c r="O118" s="217">
        <f t="shared" si="0"/>
        <v>0</v>
      </c>
      <c r="P118" s="218"/>
      <c r="Q118" s="218"/>
      <c r="R118" s="219"/>
      <c r="S118" s="133"/>
      <c r="T118" s="129"/>
      <c r="U118" s="129" t="s">
        <v>14</v>
      </c>
      <c r="V118" s="129" t="s">
        <v>115</v>
      </c>
      <c r="W118" s="129">
        <v>0</v>
      </c>
      <c r="X118" s="129">
        <f>W118*K118</f>
        <v>0</v>
      </c>
      <c r="Y118" s="129">
        <v>0</v>
      </c>
      <c r="Z118" s="129">
        <f>Y118*K118</f>
        <v>0</v>
      </c>
      <c r="AA118" s="129">
        <v>0</v>
      </c>
      <c r="AB118" s="129">
        <f>AA118*K118</f>
        <v>0</v>
      </c>
      <c r="AC118" s="129"/>
      <c r="AD118" s="129">
        <f>L118*M118</f>
        <v>0</v>
      </c>
      <c r="AS118" s="134" t="s">
        <v>209</v>
      </c>
      <c r="AU118" s="134" t="s">
        <v>216</v>
      </c>
      <c r="AV118" s="134" t="s">
        <v>157</v>
      </c>
      <c r="AZ118" s="134" t="s">
        <v>199</v>
      </c>
      <c r="BF118" s="135">
        <f>IF(V118="základná",O118,0)</f>
        <v>0</v>
      </c>
      <c r="BG118" s="135">
        <f>IF(V118="znížená",O118,0)</f>
        <v>0</v>
      </c>
      <c r="BH118" s="135">
        <f>IF(V118="zákl. prenesená",O118,0)</f>
        <v>0</v>
      </c>
      <c r="BI118" s="135">
        <f>IF(V118="zníž. prenesená",O118,0)</f>
        <v>0</v>
      </c>
      <c r="BJ118" s="135">
        <f>IF(V118="nulová",O118,0)</f>
        <v>0</v>
      </c>
      <c r="BK118" s="134" t="s">
        <v>157</v>
      </c>
      <c r="BL118" s="135">
        <f>ROUND(M118*K118,2)</f>
        <v>0</v>
      </c>
      <c r="BM118" s="134" t="s">
        <v>202</v>
      </c>
      <c r="BN118" s="134" t="s">
        <v>34</v>
      </c>
    </row>
    <row r="119" spans="2:66" s="130" customFormat="1" ht="31.5" customHeight="1">
      <c r="B119" s="132"/>
      <c r="C119" s="162" t="s">
        <v>204</v>
      </c>
      <c r="D119" s="162" t="s">
        <v>216</v>
      </c>
      <c r="E119" s="168" t="s">
        <v>88</v>
      </c>
      <c r="F119" s="227" t="s">
        <v>254</v>
      </c>
      <c r="G119" s="228"/>
      <c r="H119" s="228"/>
      <c r="I119" s="228"/>
      <c r="J119" s="170" t="s">
        <v>203</v>
      </c>
      <c r="K119" s="171"/>
      <c r="L119" s="171">
        <v>1</v>
      </c>
      <c r="M119" s="215"/>
      <c r="N119" s="216"/>
      <c r="O119" s="217">
        <f t="shared" si="0"/>
        <v>0</v>
      </c>
      <c r="P119" s="218"/>
      <c r="Q119" s="218"/>
      <c r="R119" s="219"/>
      <c r="S119" s="133"/>
      <c r="T119" s="129"/>
      <c r="U119" s="129" t="s">
        <v>14</v>
      </c>
      <c r="V119" s="129" t="s">
        <v>115</v>
      </c>
      <c r="W119" s="129">
        <v>0</v>
      </c>
      <c r="X119" s="129">
        <f>W119*K119</f>
        <v>0</v>
      </c>
      <c r="Y119" s="129">
        <v>0</v>
      </c>
      <c r="Z119" s="129">
        <f>Y119*K119</f>
        <v>0</v>
      </c>
      <c r="AA119" s="129">
        <v>0</v>
      </c>
      <c r="AB119" s="129">
        <f>AA119*K119</f>
        <v>0</v>
      </c>
      <c r="AC119" s="129"/>
      <c r="AD119" s="129">
        <f>L119*M119</f>
        <v>0</v>
      </c>
      <c r="AS119" s="134" t="s">
        <v>209</v>
      </c>
      <c r="AU119" s="134" t="s">
        <v>216</v>
      </c>
      <c r="AV119" s="134" t="s">
        <v>157</v>
      </c>
      <c r="AZ119" s="134" t="s">
        <v>199</v>
      </c>
      <c r="BF119" s="135">
        <f>IF(V119="základná",O119,0)</f>
        <v>0</v>
      </c>
      <c r="BG119" s="135">
        <f>IF(V119="znížená",O119,0)</f>
        <v>0</v>
      </c>
      <c r="BH119" s="135">
        <f>IF(V119="zákl. prenesená",O119,0)</f>
        <v>0</v>
      </c>
      <c r="BI119" s="135">
        <f>IF(V119="zníž. prenesená",O119,0)</f>
        <v>0</v>
      </c>
      <c r="BJ119" s="135">
        <f>IF(V119="nulová",O119,0)</f>
        <v>0</v>
      </c>
      <c r="BK119" s="134" t="s">
        <v>157</v>
      </c>
      <c r="BL119" s="135">
        <f>ROUND(M119*K119,2)</f>
        <v>0</v>
      </c>
      <c r="BM119" s="134" t="s">
        <v>202</v>
      </c>
      <c r="BN119" s="134" t="s">
        <v>35</v>
      </c>
    </row>
    <row r="120" spans="2:66" s="130" customFormat="1" ht="31.5" customHeight="1">
      <c r="B120" s="132"/>
      <c r="C120" s="162" t="s">
        <v>202</v>
      </c>
      <c r="D120" s="162" t="s">
        <v>216</v>
      </c>
      <c r="E120" s="168" t="s">
        <v>91</v>
      </c>
      <c r="F120" s="227" t="s">
        <v>255</v>
      </c>
      <c r="G120" s="228"/>
      <c r="H120" s="228"/>
      <c r="I120" s="228"/>
      <c r="J120" s="170" t="s">
        <v>219</v>
      </c>
      <c r="K120" s="171"/>
      <c r="L120" s="171">
        <v>150</v>
      </c>
      <c r="M120" s="215"/>
      <c r="N120" s="216"/>
      <c r="O120" s="217">
        <f t="shared" si="0"/>
        <v>0</v>
      </c>
      <c r="P120" s="218"/>
      <c r="Q120" s="218"/>
      <c r="R120" s="219"/>
      <c r="S120" s="133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S120" s="134"/>
      <c r="AU120" s="134"/>
      <c r="AV120" s="134"/>
      <c r="AZ120" s="134"/>
      <c r="BF120" s="135"/>
      <c r="BG120" s="135"/>
      <c r="BH120" s="135"/>
      <c r="BI120" s="135"/>
      <c r="BJ120" s="135"/>
      <c r="BK120" s="134"/>
      <c r="BL120" s="135"/>
      <c r="BM120" s="134"/>
      <c r="BN120" s="134"/>
    </row>
    <row r="121" spans="2:66" s="130" customFormat="1" ht="31.5" customHeight="1">
      <c r="B121" s="132"/>
      <c r="C121" s="162" t="s">
        <v>205</v>
      </c>
      <c r="D121" s="162" t="s">
        <v>216</v>
      </c>
      <c r="E121" s="168" t="s">
        <v>94</v>
      </c>
      <c r="F121" s="227" t="s">
        <v>256</v>
      </c>
      <c r="G121" s="228"/>
      <c r="H121" s="228"/>
      <c r="I121" s="228"/>
      <c r="J121" s="170" t="s">
        <v>203</v>
      </c>
      <c r="K121" s="171"/>
      <c r="L121" s="171">
        <v>16</v>
      </c>
      <c r="M121" s="215"/>
      <c r="N121" s="216"/>
      <c r="O121" s="217">
        <f t="shared" si="0"/>
        <v>0</v>
      </c>
      <c r="P121" s="218"/>
      <c r="Q121" s="218"/>
      <c r="R121" s="219"/>
      <c r="S121" s="133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S121" s="134"/>
      <c r="AU121" s="134"/>
      <c r="AV121" s="134"/>
      <c r="AZ121" s="134"/>
      <c r="BF121" s="135"/>
      <c r="BG121" s="135"/>
      <c r="BH121" s="135"/>
      <c r="BI121" s="135"/>
      <c r="BJ121" s="135"/>
      <c r="BK121" s="134"/>
      <c r="BL121" s="135"/>
      <c r="BM121" s="134"/>
      <c r="BN121" s="134"/>
    </row>
    <row r="122" spans="2:66" s="130" customFormat="1" ht="31.5" customHeight="1">
      <c r="B122" s="132"/>
      <c r="C122" s="162" t="s">
        <v>206</v>
      </c>
      <c r="D122" s="162" t="s">
        <v>216</v>
      </c>
      <c r="E122" s="168" t="s">
        <v>96</v>
      </c>
      <c r="F122" s="227" t="s">
        <v>218</v>
      </c>
      <c r="G122" s="228"/>
      <c r="H122" s="228"/>
      <c r="I122" s="228"/>
      <c r="J122" s="170" t="s">
        <v>219</v>
      </c>
      <c r="K122" s="171"/>
      <c r="L122" s="171">
        <v>10</v>
      </c>
      <c r="M122" s="215"/>
      <c r="N122" s="216"/>
      <c r="O122" s="217">
        <f t="shared" si="0"/>
        <v>0</v>
      </c>
      <c r="P122" s="218"/>
      <c r="Q122" s="218"/>
      <c r="R122" s="219"/>
      <c r="S122" s="133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S122" s="134"/>
      <c r="AU122" s="134"/>
      <c r="AV122" s="134"/>
      <c r="AZ122" s="134"/>
      <c r="BF122" s="135"/>
      <c r="BG122" s="135"/>
      <c r="BH122" s="135"/>
      <c r="BI122" s="135"/>
      <c r="BJ122" s="135"/>
      <c r="BK122" s="134"/>
      <c r="BL122" s="135"/>
      <c r="BM122" s="134"/>
      <c r="BN122" s="134"/>
    </row>
    <row r="123" spans="2:66" s="130" customFormat="1" ht="31.5" customHeight="1">
      <c r="B123" s="132"/>
      <c r="C123" s="162" t="s">
        <v>208</v>
      </c>
      <c r="D123" s="162" t="s">
        <v>216</v>
      </c>
      <c r="E123" s="168" t="s">
        <v>43</v>
      </c>
      <c r="F123" s="227" t="s">
        <v>257</v>
      </c>
      <c r="G123" s="228"/>
      <c r="H123" s="228"/>
      <c r="I123" s="228"/>
      <c r="J123" s="170" t="s">
        <v>211</v>
      </c>
      <c r="K123" s="171"/>
      <c r="L123" s="171">
        <v>135</v>
      </c>
      <c r="M123" s="215"/>
      <c r="N123" s="216"/>
      <c r="O123" s="217">
        <f t="shared" si="0"/>
        <v>0</v>
      </c>
      <c r="P123" s="218"/>
      <c r="Q123" s="218"/>
      <c r="R123" s="219"/>
      <c r="S123" s="133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S123" s="134"/>
      <c r="AU123" s="134"/>
      <c r="AV123" s="134"/>
      <c r="AZ123" s="134"/>
      <c r="BF123" s="135"/>
      <c r="BG123" s="135"/>
      <c r="BH123" s="135"/>
      <c r="BI123" s="135"/>
      <c r="BJ123" s="135"/>
      <c r="BK123" s="134"/>
      <c r="BL123" s="135"/>
      <c r="BM123" s="134"/>
      <c r="BN123" s="134"/>
    </row>
    <row r="124" spans="2:66" s="130" customFormat="1" ht="31.5" customHeight="1">
      <c r="B124" s="132"/>
      <c r="C124" s="162" t="s">
        <v>209</v>
      </c>
      <c r="D124" s="162" t="s">
        <v>216</v>
      </c>
      <c r="E124" s="168" t="s">
        <v>45</v>
      </c>
      <c r="F124" s="227" t="s">
        <v>258</v>
      </c>
      <c r="G124" s="228"/>
      <c r="H124" s="228"/>
      <c r="I124" s="228"/>
      <c r="J124" s="170" t="s">
        <v>211</v>
      </c>
      <c r="K124" s="171"/>
      <c r="L124" s="171">
        <v>135</v>
      </c>
      <c r="M124" s="215"/>
      <c r="N124" s="216"/>
      <c r="O124" s="217">
        <f t="shared" si="0"/>
        <v>0</v>
      </c>
      <c r="P124" s="218"/>
      <c r="Q124" s="218"/>
      <c r="R124" s="219"/>
      <c r="S124" s="133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S124" s="134"/>
      <c r="AU124" s="134"/>
      <c r="AV124" s="134"/>
      <c r="AZ124" s="134"/>
      <c r="BF124" s="135"/>
      <c r="BG124" s="135"/>
      <c r="BH124" s="135"/>
      <c r="BI124" s="135"/>
      <c r="BJ124" s="135"/>
      <c r="BK124" s="134"/>
      <c r="BL124" s="135"/>
      <c r="BM124" s="134"/>
      <c r="BN124" s="134"/>
    </row>
    <row r="125" spans="2:66" s="130" customFormat="1" ht="31.5" customHeight="1">
      <c r="B125" s="132"/>
      <c r="C125" s="162" t="s">
        <v>210</v>
      </c>
      <c r="D125" s="162" t="s">
        <v>216</v>
      </c>
      <c r="E125" s="168" t="s">
        <v>47</v>
      </c>
      <c r="F125" s="227" t="s">
        <v>259</v>
      </c>
      <c r="G125" s="228"/>
      <c r="H125" s="228"/>
      <c r="I125" s="228"/>
      <c r="J125" s="170" t="s">
        <v>203</v>
      </c>
      <c r="K125" s="171"/>
      <c r="L125" s="171">
        <v>270</v>
      </c>
      <c r="M125" s="215"/>
      <c r="N125" s="216"/>
      <c r="O125" s="217">
        <f t="shared" si="0"/>
        <v>0</v>
      </c>
      <c r="P125" s="218"/>
      <c r="Q125" s="218"/>
      <c r="R125" s="219"/>
      <c r="S125" s="133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S125" s="134"/>
      <c r="AU125" s="134"/>
      <c r="AV125" s="134"/>
      <c r="AZ125" s="134"/>
      <c r="BF125" s="135"/>
      <c r="BG125" s="135"/>
      <c r="BH125" s="135"/>
      <c r="BI125" s="135"/>
      <c r="BJ125" s="135"/>
      <c r="BK125" s="134"/>
      <c r="BL125" s="135"/>
      <c r="BM125" s="134"/>
      <c r="BN125" s="134"/>
    </row>
    <row r="126" spans="2:66" s="130" customFormat="1" ht="31.5" customHeight="1">
      <c r="B126" s="132"/>
      <c r="C126" s="162" t="s">
        <v>212</v>
      </c>
      <c r="D126" s="162" t="s">
        <v>216</v>
      </c>
      <c r="E126" s="168" t="s">
        <v>49</v>
      </c>
      <c r="F126" s="227" t="s">
        <v>221</v>
      </c>
      <c r="G126" s="228"/>
      <c r="H126" s="228"/>
      <c r="I126" s="228"/>
      <c r="J126" s="170"/>
      <c r="K126" s="171"/>
      <c r="L126" s="171">
        <v>1</v>
      </c>
      <c r="M126" s="215"/>
      <c r="N126" s="216"/>
      <c r="O126" s="217">
        <f t="shared" si="0"/>
        <v>0</v>
      </c>
      <c r="P126" s="218"/>
      <c r="Q126" s="218"/>
      <c r="R126" s="219"/>
      <c r="S126" s="133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S126" s="134"/>
      <c r="AU126" s="134"/>
      <c r="AV126" s="134"/>
      <c r="AZ126" s="134"/>
      <c r="BF126" s="135"/>
      <c r="BG126" s="135"/>
      <c r="BH126" s="135"/>
      <c r="BI126" s="135"/>
      <c r="BJ126" s="135"/>
      <c r="BK126" s="134"/>
      <c r="BL126" s="135"/>
      <c r="BM126" s="134"/>
      <c r="BN126" s="134"/>
    </row>
    <row r="127" spans="2:66" s="138" customFormat="1" ht="29.85" customHeight="1">
      <c r="B127" s="139"/>
      <c r="C127" s="140"/>
      <c r="D127" s="143" t="s">
        <v>226</v>
      </c>
      <c r="E127" s="143"/>
      <c r="F127" s="143"/>
      <c r="G127" s="143"/>
      <c r="H127" s="143"/>
      <c r="I127" s="143"/>
      <c r="J127" s="143"/>
      <c r="K127" s="143"/>
      <c r="L127" s="153"/>
      <c r="M127" s="131"/>
      <c r="N127" s="131"/>
      <c r="O127" s="213">
        <f>SUM(O128:R131)</f>
        <v>0</v>
      </c>
      <c r="P127" s="214"/>
      <c r="Q127" s="214"/>
      <c r="R127" s="214"/>
      <c r="S127" s="142"/>
      <c r="T127" s="129"/>
      <c r="U127" s="129"/>
      <c r="V127" s="129"/>
      <c r="W127" s="129"/>
      <c r="X127" s="129" t="e">
        <f>SUM(X128:X131)</f>
        <v>#VALUE!</v>
      </c>
      <c r="Y127" s="129"/>
      <c r="Z127" s="129" t="e">
        <f>SUM(Z128:Z131)</f>
        <v>#VALUE!</v>
      </c>
      <c r="AA127" s="129"/>
      <c r="AB127" s="129" t="e">
        <f>SUM(AB128:AB131)</f>
        <v>#VALUE!</v>
      </c>
      <c r="AC127" s="129"/>
      <c r="AD127" s="129">
        <f t="shared" ref="AD127:AD132" si="1">L127*M127</f>
        <v>0</v>
      </c>
      <c r="AS127" s="147" t="s">
        <v>155</v>
      </c>
      <c r="AU127" s="148" t="s">
        <v>147</v>
      </c>
      <c r="AV127" s="148" t="s">
        <v>155</v>
      </c>
      <c r="AZ127" s="147" t="s">
        <v>199</v>
      </c>
      <c r="BL127" s="149" t="e">
        <f>SUM(BL128:BL131)</f>
        <v>#VALUE!</v>
      </c>
    </row>
    <row r="128" spans="2:66" s="130" customFormat="1" ht="31.5" customHeight="1">
      <c r="B128" s="132"/>
      <c r="C128" s="168" t="s">
        <v>213</v>
      </c>
      <c r="D128" s="162" t="s">
        <v>216</v>
      </c>
      <c r="E128" s="162" t="s">
        <v>73</v>
      </c>
      <c r="F128" s="227" t="s">
        <v>260</v>
      </c>
      <c r="G128" s="228"/>
      <c r="H128" s="228"/>
      <c r="I128" s="228"/>
      <c r="J128" s="170" t="s">
        <v>211</v>
      </c>
      <c r="K128" s="171"/>
      <c r="L128" s="171">
        <v>135</v>
      </c>
      <c r="M128" s="215"/>
      <c r="N128" s="216"/>
      <c r="O128" s="217">
        <f>L128*M128</f>
        <v>0</v>
      </c>
      <c r="P128" s="218"/>
      <c r="Q128" s="218"/>
      <c r="R128" s="219"/>
      <c r="S128" s="133"/>
      <c r="T128" s="129"/>
      <c r="U128" s="129" t="s">
        <v>14</v>
      </c>
      <c r="V128" s="129" t="s">
        <v>115</v>
      </c>
      <c r="W128" s="129">
        <v>0</v>
      </c>
      <c r="X128" s="129">
        <f>W128*K128</f>
        <v>0</v>
      </c>
      <c r="Y128" s="129">
        <v>0</v>
      </c>
      <c r="Z128" s="129">
        <f>Y128*K128</f>
        <v>0</v>
      </c>
      <c r="AA128" s="129">
        <v>0</v>
      </c>
      <c r="AB128" s="129">
        <f>AA128*K128</f>
        <v>0</v>
      </c>
      <c r="AC128" s="129"/>
      <c r="AD128" s="129">
        <f t="shared" si="1"/>
        <v>0</v>
      </c>
      <c r="AS128" s="134" t="s">
        <v>209</v>
      </c>
      <c r="AU128" s="134" t="s">
        <v>216</v>
      </c>
      <c r="AV128" s="134" t="s">
        <v>157</v>
      </c>
      <c r="AZ128" s="134" t="s">
        <v>199</v>
      </c>
      <c r="BF128" s="135">
        <f>IF(V128="základná",O128,0)</f>
        <v>0</v>
      </c>
      <c r="BG128" s="135">
        <f>IF(V128="znížená",O128,0)</f>
        <v>0</v>
      </c>
      <c r="BH128" s="135">
        <f>IF(V128="zákl. prenesená",O128,0)</f>
        <v>0</v>
      </c>
      <c r="BI128" s="135">
        <f>IF(V128="zníž. prenesená",O128,0)</f>
        <v>0</v>
      </c>
      <c r="BJ128" s="135">
        <f>IF(V128="nulová",O128,0)</f>
        <v>0</v>
      </c>
      <c r="BK128" s="134" t="s">
        <v>157</v>
      </c>
      <c r="BL128" s="135">
        <f>ROUND(M128*K128,2)</f>
        <v>0</v>
      </c>
      <c r="BM128" s="134" t="s">
        <v>202</v>
      </c>
      <c r="BN128" s="134" t="s">
        <v>36</v>
      </c>
    </row>
    <row r="129" spans="2:66" s="130" customFormat="1" ht="26.25" customHeight="1">
      <c r="B129" s="132"/>
      <c r="C129" s="168" t="s">
        <v>215</v>
      </c>
      <c r="D129" s="162" t="s">
        <v>216</v>
      </c>
      <c r="E129" s="162" t="s">
        <v>77</v>
      </c>
      <c r="F129" s="227" t="s">
        <v>261</v>
      </c>
      <c r="G129" s="228"/>
      <c r="H129" s="228"/>
      <c r="I129" s="228"/>
      <c r="J129" s="170" t="s">
        <v>211</v>
      </c>
      <c r="K129" s="171"/>
      <c r="L129" s="171">
        <v>135</v>
      </c>
      <c r="M129" s="215"/>
      <c r="N129" s="216"/>
      <c r="O129" s="217">
        <f>L129*M129</f>
        <v>0</v>
      </c>
      <c r="P129" s="218"/>
      <c r="Q129" s="218"/>
      <c r="R129" s="219"/>
      <c r="S129" s="133"/>
      <c r="T129" s="129"/>
      <c r="U129" s="129" t="s">
        <v>14</v>
      </c>
      <c r="V129" s="129" t="s">
        <v>115</v>
      </c>
      <c r="W129" s="129">
        <v>0</v>
      </c>
      <c r="X129" s="129">
        <f>W129*K129</f>
        <v>0</v>
      </c>
      <c r="Y129" s="129">
        <v>0</v>
      </c>
      <c r="Z129" s="129">
        <f>Y129*K129</f>
        <v>0</v>
      </c>
      <c r="AA129" s="129">
        <v>0</v>
      </c>
      <c r="AB129" s="129">
        <f>AA129*K129</f>
        <v>0</v>
      </c>
      <c r="AC129" s="129"/>
      <c r="AD129" s="129">
        <f t="shared" si="1"/>
        <v>0</v>
      </c>
      <c r="AS129" s="134" t="s">
        <v>209</v>
      </c>
      <c r="AU129" s="134" t="s">
        <v>216</v>
      </c>
      <c r="AV129" s="134" t="s">
        <v>157</v>
      </c>
      <c r="AZ129" s="134" t="s">
        <v>199</v>
      </c>
      <c r="BF129" s="135">
        <f>IF(V129="základná",O129,0)</f>
        <v>0</v>
      </c>
      <c r="BG129" s="135">
        <f>IF(V129="znížená",O129,0)</f>
        <v>0</v>
      </c>
      <c r="BH129" s="135">
        <f>IF(V129="zákl. prenesená",O129,0)</f>
        <v>0</v>
      </c>
      <c r="BI129" s="135">
        <f>IF(V129="zníž. prenesená",O129,0)</f>
        <v>0</v>
      </c>
      <c r="BJ129" s="135">
        <f>IF(V129="nulová",O129,0)</f>
        <v>0</v>
      </c>
      <c r="BK129" s="134" t="s">
        <v>157</v>
      </c>
      <c r="BL129" s="135">
        <f>ROUND(M129*K129,2)</f>
        <v>0</v>
      </c>
      <c r="BM129" s="134" t="s">
        <v>202</v>
      </c>
      <c r="BN129" s="134" t="s">
        <v>37</v>
      </c>
    </row>
    <row r="130" spans="2:66" s="130" customFormat="1" ht="26.25" customHeight="1">
      <c r="B130" s="132"/>
      <c r="C130" s="168" t="s">
        <v>262</v>
      </c>
      <c r="D130" s="162" t="s">
        <v>216</v>
      </c>
      <c r="E130" s="162" t="s">
        <v>79</v>
      </c>
      <c r="F130" s="227" t="s">
        <v>248</v>
      </c>
      <c r="G130" s="228"/>
      <c r="H130" s="228"/>
      <c r="I130" s="228"/>
      <c r="J130" s="170" t="s">
        <v>211</v>
      </c>
      <c r="K130" s="171" t="s">
        <v>211</v>
      </c>
      <c r="L130" s="171">
        <v>135</v>
      </c>
      <c r="M130" s="215"/>
      <c r="N130" s="216"/>
      <c r="O130" s="217">
        <f>L130*M130</f>
        <v>0</v>
      </c>
      <c r="P130" s="218"/>
      <c r="Q130" s="218"/>
      <c r="R130" s="219"/>
      <c r="S130" s="133"/>
      <c r="T130" s="129"/>
      <c r="U130" s="129" t="s">
        <v>14</v>
      </c>
      <c r="V130" s="129" t="s">
        <v>115</v>
      </c>
      <c r="W130" s="129">
        <v>0</v>
      </c>
      <c r="X130" s="129" t="e">
        <f>W130*K130</f>
        <v>#VALUE!</v>
      </c>
      <c r="Y130" s="129">
        <v>0</v>
      </c>
      <c r="Z130" s="129" t="e">
        <f>Y130*K130</f>
        <v>#VALUE!</v>
      </c>
      <c r="AA130" s="129">
        <v>0</v>
      </c>
      <c r="AB130" s="129" t="e">
        <f>AA130*K130</f>
        <v>#VALUE!</v>
      </c>
      <c r="AC130" s="129"/>
      <c r="AD130" s="129">
        <f t="shared" si="1"/>
        <v>0</v>
      </c>
      <c r="AS130" s="134" t="s">
        <v>209</v>
      </c>
      <c r="AU130" s="134" t="s">
        <v>216</v>
      </c>
      <c r="AV130" s="134" t="s">
        <v>157</v>
      </c>
      <c r="AZ130" s="134" t="s">
        <v>199</v>
      </c>
      <c r="BF130" s="135">
        <f>IF(V130="základná",O130,0)</f>
        <v>0</v>
      </c>
      <c r="BG130" s="135">
        <f>IF(V130="znížená",O130,0)</f>
        <v>0</v>
      </c>
      <c r="BH130" s="135">
        <f>IF(V130="zákl. prenesená",O130,0)</f>
        <v>0</v>
      </c>
      <c r="BI130" s="135">
        <f>IF(V130="zníž. prenesená",O130,0)</f>
        <v>0</v>
      </c>
      <c r="BJ130" s="135">
        <f>IF(V130="nulová",O130,0)</f>
        <v>0</v>
      </c>
      <c r="BK130" s="134" t="s">
        <v>157</v>
      </c>
      <c r="BL130" s="135" t="e">
        <f>ROUND(M130*K130,2)</f>
        <v>#VALUE!</v>
      </c>
      <c r="BM130" s="134" t="s">
        <v>202</v>
      </c>
      <c r="BN130" s="134" t="s">
        <v>38</v>
      </c>
    </row>
    <row r="131" spans="2:66" s="130" customFormat="1" ht="22.5" customHeight="1">
      <c r="B131" s="132"/>
      <c r="C131" s="168" t="s">
        <v>263</v>
      </c>
      <c r="D131" s="162" t="s">
        <v>216</v>
      </c>
      <c r="E131" s="168" t="s">
        <v>51</v>
      </c>
      <c r="F131" s="227" t="s">
        <v>220</v>
      </c>
      <c r="G131" s="228"/>
      <c r="H131" s="228"/>
      <c r="I131" s="228"/>
      <c r="J131" s="170" t="s">
        <v>203</v>
      </c>
      <c r="K131" s="171"/>
      <c r="L131" s="171">
        <v>1</v>
      </c>
      <c r="M131" s="215"/>
      <c r="N131" s="216"/>
      <c r="O131" s="217">
        <f>L131*M131</f>
        <v>0</v>
      </c>
      <c r="P131" s="218"/>
      <c r="Q131" s="218"/>
      <c r="R131" s="219"/>
      <c r="S131" s="133"/>
      <c r="T131" s="129"/>
      <c r="U131" s="129" t="s">
        <v>14</v>
      </c>
      <c r="V131" s="129" t="s">
        <v>115</v>
      </c>
      <c r="W131" s="129">
        <v>0</v>
      </c>
      <c r="X131" s="129">
        <f>W131*K131</f>
        <v>0</v>
      </c>
      <c r="Y131" s="129">
        <v>0</v>
      </c>
      <c r="Z131" s="129">
        <f>Y131*K131</f>
        <v>0</v>
      </c>
      <c r="AA131" s="129">
        <v>0</v>
      </c>
      <c r="AB131" s="129">
        <f>AA131*K131</f>
        <v>0</v>
      </c>
      <c r="AC131" s="129"/>
      <c r="AD131" s="129">
        <f t="shared" si="1"/>
        <v>0</v>
      </c>
      <c r="AS131" s="134" t="s">
        <v>209</v>
      </c>
      <c r="AU131" s="134" t="s">
        <v>216</v>
      </c>
      <c r="AV131" s="134" t="s">
        <v>157</v>
      </c>
      <c r="AZ131" s="134" t="s">
        <v>199</v>
      </c>
      <c r="BF131" s="135">
        <f>IF(V131="základná",O131,0)</f>
        <v>0</v>
      </c>
      <c r="BG131" s="135">
        <f>IF(V131="znížená",O131,0)</f>
        <v>0</v>
      </c>
      <c r="BH131" s="135">
        <f>IF(V131="zákl. prenesená",O131,0)</f>
        <v>0</v>
      </c>
      <c r="BI131" s="135">
        <f>IF(V131="zníž. prenesená",O131,0)</f>
        <v>0</v>
      </c>
      <c r="BJ131" s="135">
        <f>IF(V131="nulová",O131,0)</f>
        <v>0</v>
      </c>
      <c r="BK131" s="134" t="s">
        <v>157</v>
      </c>
      <c r="BL131" s="135">
        <f>ROUND(M131*K131,2)</f>
        <v>0</v>
      </c>
      <c r="BM131" s="134" t="s">
        <v>202</v>
      </c>
      <c r="BN131" s="134" t="s">
        <v>39</v>
      </c>
    </row>
    <row r="132" spans="2:66" s="1" customFormat="1" ht="6.95" customHeight="1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7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37">
        <f t="shared" si="1"/>
        <v>0</v>
      </c>
    </row>
  </sheetData>
  <mergeCells count="102">
    <mergeCell ref="M128:N128"/>
    <mergeCell ref="F105:Q105"/>
    <mergeCell ref="O94:R94"/>
    <mergeCell ref="M96:R96"/>
    <mergeCell ref="O128:R128"/>
    <mergeCell ref="O119:R119"/>
    <mergeCell ref="F118:I118"/>
    <mergeCell ref="F119:I119"/>
    <mergeCell ref="M119:N119"/>
    <mergeCell ref="O118:R118"/>
    <mergeCell ref="M123:N123"/>
    <mergeCell ref="F126:I126"/>
    <mergeCell ref="M126:N126"/>
    <mergeCell ref="O124:R124"/>
    <mergeCell ref="O121:R121"/>
    <mergeCell ref="F124:I124"/>
    <mergeCell ref="M122:N122"/>
    <mergeCell ref="O122:R122"/>
    <mergeCell ref="F128:I128"/>
    <mergeCell ref="F120:I120"/>
    <mergeCell ref="M120:N120"/>
    <mergeCell ref="F121:I121"/>
    <mergeCell ref="M121:N121"/>
    <mergeCell ref="F122:I122"/>
    <mergeCell ref="O130:R130"/>
    <mergeCell ref="F129:I129"/>
    <mergeCell ref="F131:I131"/>
    <mergeCell ref="M131:N131"/>
    <mergeCell ref="M129:N129"/>
    <mergeCell ref="F130:I130"/>
    <mergeCell ref="O131:R131"/>
    <mergeCell ref="O129:R129"/>
    <mergeCell ref="M130:N130"/>
    <mergeCell ref="H1:K1"/>
    <mergeCell ref="C2:R2"/>
    <mergeCell ref="C4:R4"/>
    <mergeCell ref="F6:Q6"/>
    <mergeCell ref="F7:Q7"/>
    <mergeCell ref="P16:Q16"/>
    <mergeCell ref="O91:R91"/>
    <mergeCell ref="O92:R92"/>
    <mergeCell ref="H37:J37"/>
    <mergeCell ref="N37:Q37"/>
    <mergeCell ref="M39:Q39"/>
    <mergeCell ref="E25:M25"/>
    <mergeCell ref="N34:Q34"/>
    <mergeCell ref="H35:J35"/>
    <mergeCell ref="N35:Q35"/>
    <mergeCell ref="H34:J34"/>
    <mergeCell ref="P15:Q15"/>
    <mergeCell ref="C76:R76"/>
    <mergeCell ref="N85:R85"/>
    <mergeCell ref="F78:Q78"/>
    <mergeCell ref="F79:Q79"/>
    <mergeCell ref="C87:G87"/>
    <mergeCell ref="O87:R87"/>
    <mergeCell ref="P22:Q22"/>
    <mergeCell ref="N29:Q29"/>
    <mergeCell ref="N31:Q31"/>
    <mergeCell ref="H33:J33"/>
    <mergeCell ref="N33:Q33"/>
    <mergeCell ref="T2:AD2"/>
    <mergeCell ref="O114:R114"/>
    <mergeCell ref="F113:I113"/>
    <mergeCell ref="M113:N113"/>
    <mergeCell ref="O113:R113"/>
    <mergeCell ref="F80:Q80"/>
    <mergeCell ref="F106:Q106"/>
    <mergeCell ref="N108:Q108"/>
    <mergeCell ref="N111:R111"/>
    <mergeCell ref="O89:R89"/>
    <mergeCell ref="N110:R110"/>
    <mergeCell ref="N28:Q28"/>
    <mergeCell ref="P12:Q12"/>
    <mergeCell ref="P13:Q13"/>
    <mergeCell ref="F8:Q8"/>
    <mergeCell ref="P10:Q10"/>
    <mergeCell ref="P19:Q19"/>
    <mergeCell ref="P21:Q21"/>
    <mergeCell ref="P18:Q18"/>
    <mergeCell ref="O127:R127"/>
    <mergeCell ref="O116:R116"/>
    <mergeCell ref="M118:N118"/>
    <mergeCell ref="O120:R120"/>
    <mergeCell ref="C102:R102"/>
    <mergeCell ref="F104:Q104"/>
    <mergeCell ref="M124:N124"/>
    <mergeCell ref="N82:Q82"/>
    <mergeCell ref="H36:J36"/>
    <mergeCell ref="N36:Q36"/>
    <mergeCell ref="N84:R84"/>
    <mergeCell ref="O90:R90"/>
    <mergeCell ref="F123:I123"/>
    <mergeCell ref="F117:I117"/>
    <mergeCell ref="M117:N117"/>
    <mergeCell ref="O117:R117"/>
    <mergeCell ref="O115:R115"/>
    <mergeCell ref="O126:R126"/>
    <mergeCell ref="F125:I125"/>
    <mergeCell ref="M125:N125"/>
    <mergeCell ref="O125:R125"/>
    <mergeCell ref="O123:R123"/>
  </mergeCells>
  <phoneticPr fontId="0" type="noConversion"/>
  <hyperlinks>
    <hyperlink ref="F1:G1" location="C2" display="1) Krycí list rozpočtu" xr:uid="{00000000-0004-0000-0100-000000000000}"/>
    <hyperlink ref="H1:J1" location="C87" display="2) Rekapitulácia rozpočtu" xr:uid="{00000000-0004-0000-0100-000001000000}"/>
    <hyperlink ref="M1" location="C115" display="3) Rozpočet" xr:uid="{00000000-0004-0000-0100-000002000000}"/>
    <hyperlink ref="T1:U1" location="'Rekapitulácia stavby'!C2" display="Rekapitulácia stavby" xr:uid="{00000000-0004-0000-0100-000003000000}"/>
  </hyperlinks>
  <pageMargins left="0.59055118110236227" right="0.59055118110236227" top="0.51181102362204722" bottom="0.47244094488188981" header="0" footer="0"/>
  <pageSetup paperSize="9" scale="91" fitToHeight="3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151"/>
  <sheetViews>
    <sheetView showGridLines="0" workbookViewId="0">
      <pane ySplit="1" topLeftCell="A135" activePane="bottomLeft" state="frozen"/>
      <selection pane="bottomLeft" activeCell="M136" sqref="M136:N15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hidden="1" customWidth="1"/>
    <col min="12" max="12" width="11.5" customWidth="1"/>
    <col min="13" max="13" width="5.1640625" customWidth="1"/>
    <col min="14" max="15" width="6" customWidth="1"/>
    <col min="16" max="16" width="2" customWidth="1"/>
    <col min="17" max="17" width="12.5" customWidth="1"/>
    <col min="18" max="18" width="4.1640625" customWidth="1"/>
    <col min="19" max="19" width="1.6640625" customWidth="1"/>
    <col min="20" max="20" width="8.1640625" hidden="1" customWidth="1"/>
    <col min="21" max="21" width="29.6640625" hidden="1" customWidth="1"/>
    <col min="22" max="22" width="16.33203125" hidden="1" customWidth="1"/>
    <col min="23" max="23" width="12.33203125" hidden="1" customWidth="1"/>
    <col min="24" max="24" width="16.33203125" hidden="1" customWidth="1"/>
    <col min="25" max="25" width="12.1640625" hidden="1" customWidth="1"/>
    <col min="26" max="26" width="15" hidden="1" customWidth="1"/>
    <col min="27" max="27" width="11" hidden="1" customWidth="1"/>
    <col min="28" max="28" width="15" hidden="1" customWidth="1"/>
    <col min="29" max="29" width="16.33203125" hidden="1" customWidth="1"/>
    <col min="30" max="30" width="11" hidden="1" customWidth="1"/>
    <col min="31" max="31" width="15" customWidth="1"/>
    <col min="32" max="32" width="16.33203125" customWidth="1"/>
    <col min="45" max="66" width="9.33203125" hidden="1" customWidth="1"/>
  </cols>
  <sheetData>
    <row r="1" spans="1:67" ht="21.75" customHeight="1">
      <c r="A1" s="103"/>
      <c r="B1" s="11"/>
      <c r="C1" s="11"/>
      <c r="D1" s="12" t="s">
        <v>10</v>
      </c>
      <c r="E1" s="11"/>
      <c r="F1" s="13" t="s">
        <v>166</v>
      </c>
      <c r="G1" s="13"/>
      <c r="H1" s="235" t="s">
        <v>167</v>
      </c>
      <c r="I1" s="235"/>
      <c r="J1" s="235"/>
      <c r="K1" s="235"/>
      <c r="L1" s="128"/>
      <c r="M1" s="13" t="s">
        <v>168</v>
      </c>
      <c r="N1" s="11"/>
      <c r="O1" s="11"/>
      <c r="P1" s="12" t="s">
        <v>169</v>
      </c>
      <c r="Q1" s="11"/>
      <c r="R1" s="11"/>
      <c r="S1" s="11"/>
      <c r="T1" s="13" t="s">
        <v>170</v>
      </c>
      <c r="U1" s="13"/>
      <c r="V1" s="103"/>
      <c r="W1" s="103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ht="36.950000000000003" customHeight="1">
      <c r="C2" s="206" t="s">
        <v>16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T2" s="172" t="s">
        <v>17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U2" s="17" t="s">
        <v>161</v>
      </c>
    </row>
    <row r="3" spans="1:67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AU3" s="17" t="s">
        <v>148</v>
      </c>
    </row>
    <row r="4" spans="1:67" ht="36.950000000000003" customHeight="1">
      <c r="B4" s="21"/>
      <c r="C4" s="197" t="s">
        <v>171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22"/>
      <c r="U4" s="23" t="s">
        <v>21</v>
      </c>
      <c r="AU4" s="17" t="s">
        <v>15</v>
      </c>
    </row>
    <row r="5" spans="1:67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2"/>
    </row>
    <row r="6" spans="1:67" ht="25.35" customHeight="1">
      <c r="B6" s="21"/>
      <c r="C6" s="24"/>
      <c r="D6" s="28" t="s">
        <v>24</v>
      </c>
      <c r="E6" s="24"/>
      <c r="F6" s="221" t="str">
        <f>'Rekapitulácia stavby'!K6</f>
        <v>MŠ Teplická - realizačný projekt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4"/>
      <c r="S6" s="22"/>
    </row>
    <row r="7" spans="1:67" ht="25.35" customHeight="1">
      <c r="B7" s="21"/>
      <c r="C7" s="24"/>
      <c r="D7" s="28" t="s">
        <v>172</v>
      </c>
      <c r="E7" s="24"/>
      <c r="F7" s="221" t="s">
        <v>173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24"/>
      <c r="S7" s="22"/>
    </row>
    <row r="8" spans="1:67" s="1" customFormat="1" ht="32.85" customHeight="1">
      <c r="B8" s="31"/>
      <c r="C8" s="32"/>
      <c r="D8" s="27" t="s">
        <v>174</v>
      </c>
      <c r="E8" s="32"/>
      <c r="F8" s="209" t="s">
        <v>40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32"/>
      <c r="S8" s="33"/>
    </row>
    <row r="9" spans="1:67" s="1" customFormat="1" ht="14.45" customHeight="1">
      <c r="B9" s="31"/>
      <c r="C9" s="32"/>
      <c r="D9" s="28" t="s">
        <v>26</v>
      </c>
      <c r="E9" s="32"/>
      <c r="F9" s="26" t="s">
        <v>14</v>
      </c>
      <c r="G9" s="32"/>
      <c r="H9" s="32"/>
      <c r="I9" s="32"/>
      <c r="J9" s="32"/>
      <c r="K9" s="32"/>
      <c r="L9" s="32"/>
      <c r="M9" s="32"/>
      <c r="N9" s="28" t="s">
        <v>27</v>
      </c>
      <c r="O9" s="32"/>
      <c r="P9" s="26" t="s">
        <v>14</v>
      </c>
      <c r="Q9" s="32"/>
      <c r="R9" s="32"/>
      <c r="S9" s="33"/>
    </row>
    <row r="10" spans="1:67" s="1" customFormat="1" ht="14.45" customHeight="1">
      <c r="B10" s="31"/>
      <c r="C10" s="32"/>
      <c r="D10" s="28" t="s">
        <v>28</v>
      </c>
      <c r="E10" s="32"/>
      <c r="F10" s="26" t="s">
        <v>29</v>
      </c>
      <c r="G10" s="32"/>
      <c r="H10" s="32"/>
      <c r="I10" s="32"/>
      <c r="J10" s="32"/>
      <c r="K10" s="32"/>
      <c r="L10" s="32"/>
      <c r="M10" s="32"/>
      <c r="N10" s="28" t="s">
        <v>30</v>
      </c>
      <c r="O10" s="32"/>
      <c r="P10" s="223" t="str">
        <f>'Rekapitulácia stavby'!AN8</f>
        <v>10.8.2018</v>
      </c>
      <c r="Q10" s="223"/>
      <c r="R10" s="32"/>
      <c r="S10" s="33"/>
    </row>
    <row r="11" spans="1:67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67" s="1" customFormat="1" ht="14.45" customHeight="1">
      <c r="B12" s="31"/>
      <c r="C12" s="32"/>
      <c r="D12" s="28" t="s">
        <v>31</v>
      </c>
      <c r="E12" s="32"/>
      <c r="F12" s="32"/>
      <c r="G12" s="32"/>
      <c r="H12" s="32"/>
      <c r="I12" s="32"/>
      <c r="J12" s="32"/>
      <c r="K12" s="32"/>
      <c r="L12" s="32"/>
      <c r="M12" s="32"/>
      <c r="N12" s="28" t="s">
        <v>32</v>
      </c>
      <c r="O12" s="32"/>
      <c r="P12" s="208" t="s">
        <v>14</v>
      </c>
      <c r="Q12" s="208"/>
      <c r="R12" s="32"/>
      <c r="S12" s="33"/>
    </row>
    <row r="13" spans="1:67" s="1" customFormat="1" ht="18" customHeight="1">
      <c r="B13" s="31"/>
      <c r="C13" s="32"/>
      <c r="D13" s="32"/>
      <c r="E13" s="26" t="s">
        <v>99</v>
      </c>
      <c r="F13" s="32"/>
      <c r="G13" s="32"/>
      <c r="H13" s="32"/>
      <c r="I13" s="32"/>
      <c r="J13" s="32"/>
      <c r="K13" s="32"/>
      <c r="L13" s="32"/>
      <c r="M13" s="32"/>
      <c r="N13" s="28" t="s">
        <v>100</v>
      </c>
      <c r="O13" s="32"/>
      <c r="P13" s="208" t="s">
        <v>14</v>
      </c>
      <c r="Q13" s="208"/>
      <c r="R13" s="32"/>
      <c r="S13" s="33"/>
    </row>
    <row r="14" spans="1:67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67" s="1" customFormat="1" ht="14.45" customHeight="1">
      <c r="B15" s="31"/>
      <c r="C15" s="32"/>
      <c r="D15" s="28" t="s">
        <v>101</v>
      </c>
      <c r="E15" s="32"/>
      <c r="F15" s="32"/>
      <c r="G15" s="32"/>
      <c r="H15" s="32"/>
      <c r="I15" s="32"/>
      <c r="J15" s="32"/>
      <c r="K15" s="32"/>
      <c r="L15" s="32"/>
      <c r="M15" s="32"/>
      <c r="N15" s="28" t="s">
        <v>32</v>
      </c>
      <c r="O15" s="32"/>
      <c r="P15" s="208" t="str">
        <f>IF('Rekapitulácia stavby'!AN13="","",'Rekapitulácia stavby'!AN13)</f>
        <v/>
      </c>
      <c r="Q15" s="208"/>
      <c r="R15" s="32"/>
      <c r="S15" s="33"/>
    </row>
    <row r="16" spans="1:67" s="1" customFormat="1" ht="18" customHeight="1">
      <c r="B16" s="31"/>
      <c r="C16" s="32"/>
      <c r="D16" s="32"/>
      <c r="E16" s="26" t="str">
        <f>IF('Rekapitulácia stavby'!E14="","",'Rekapitulácia stavby'!E14)</f>
        <v xml:space="preserve"> </v>
      </c>
      <c r="F16" s="32"/>
      <c r="G16" s="32"/>
      <c r="H16" s="32"/>
      <c r="I16" s="32"/>
      <c r="J16" s="32"/>
      <c r="K16" s="32"/>
      <c r="L16" s="32"/>
      <c r="M16" s="32"/>
      <c r="N16" s="28" t="s">
        <v>100</v>
      </c>
      <c r="O16" s="32"/>
      <c r="P16" s="208" t="str">
        <f>IF('Rekapitulácia stavby'!AN14="","",'Rekapitulácia stavby'!AN14)</f>
        <v/>
      </c>
      <c r="Q16" s="208"/>
      <c r="R16" s="32"/>
      <c r="S16" s="33"/>
    </row>
    <row r="17" spans="2:19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2:19" s="1" customFormat="1" ht="14.45" customHeight="1">
      <c r="B18" s="31"/>
      <c r="C18" s="32"/>
      <c r="D18" s="28" t="s">
        <v>103</v>
      </c>
      <c r="E18" s="32"/>
      <c r="F18" s="32"/>
      <c r="G18" s="32"/>
      <c r="H18" s="32"/>
      <c r="I18" s="32"/>
      <c r="J18" s="32"/>
      <c r="K18" s="32"/>
      <c r="L18" s="32"/>
      <c r="M18" s="32"/>
      <c r="N18" s="28" t="s">
        <v>32</v>
      </c>
      <c r="O18" s="32"/>
      <c r="P18" s="208" t="s">
        <v>14</v>
      </c>
      <c r="Q18" s="208"/>
      <c r="R18" s="32"/>
      <c r="S18" s="33"/>
    </row>
    <row r="19" spans="2:19" s="1" customFormat="1" ht="18" customHeight="1">
      <c r="B19" s="31"/>
      <c r="C19" s="32"/>
      <c r="D19" s="32"/>
      <c r="E19" s="26" t="s">
        <v>104</v>
      </c>
      <c r="F19" s="32"/>
      <c r="G19" s="32"/>
      <c r="H19" s="32"/>
      <c r="I19" s="32"/>
      <c r="J19" s="32"/>
      <c r="K19" s="32"/>
      <c r="L19" s="32"/>
      <c r="M19" s="32"/>
      <c r="N19" s="28" t="s">
        <v>100</v>
      </c>
      <c r="O19" s="32"/>
      <c r="P19" s="208" t="s">
        <v>14</v>
      </c>
      <c r="Q19" s="208"/>
      <c r="R19" s="32"/>
      <c r="S19" s="33"/>
    </row>
    <row r="20" spans="2:19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2:19" s="1" customFormat="1" ht="14.45" customHeight="1">
      <c r="B21" s="31"/>
      <c r="C21" s="32"/>
      <c r="D21" s="28" t="s">
        <v>106</v>
      </c>
      <c r="E21" s="32"/>
      <c r="F21" s="32"/>
      <c r="G21" s="32"/>
      <c r="H21" s="32"/>
      <c r="I21" s="32"/>
      <c r="J21" s="32"/>
      <c r="K21" s="32"/>
      <c r="L21" s="32"/>
      <c r="M21" s="32"/>
      <c r="N21" s="28" t="s">
        <v>32</v>
      </c>
      <c r="O21" s="32"/>
      <c r="P21" s="208" t="s">
        <v>14</v>
      </c>
      <c r="Q21" s="208"/>
      <c r="R21" s="32"/>
      <c r="S21" s="33"/>
    </row>
    <row r="22" spans="2:19" s="1" customFormat="1" ht="18" customHeight="1">
      <c r="B22" s="31"/>
      <c r="C22" s="32"/>
      <c r="D22" s="32"/>
      <c r="E22" s="26" t="s">
        <v>107</v>
      </c>
      <c r="F22" s="32"/>
      <c r="G22" s="32"/>
      <c r="H22" s="32"/>
      <c r="I22" s="32"/>
      <c r="J22" s="32"/>
      <c r="K22" s="32"/>
      <c r="L22" s="32"/>
      <c r="M22" s="32"/>
      <c r="N22" s="28" t="s">
        <v>100</v>
      </c>
      <c r="O22" s="32"/>
      <c r="P22" s="208" t="s">
        <v>14</v>
      </c>
      <c r="Q22" s="208"/>
      <c r="R22" s="32"/>
      <c r="S22" s="33"/>
    </row>
    <row r="23" spans="2:19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2:19" s="1" customFormat="1" ht="14.45" customHeight="1">
      <c r="B24" s="31"/>
      <c r="C24" s="32"/>
      <c r="D24" s="28" t="s">
        <v>108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2:19" s="1" customFormat="1" ht="22.5" customHeight="1">
      <c r="B25" s="31"/>
      <c r="C25" s="32"/>
      <c r="D25" s="32"/>
      <c r="E25" s="237" t="s">
        <v>14</v>
      </c>
      <c r="F25" s="237"/>
      <c r="G25" s="237"/>
      <c r="H25" s="237"/>
      <c r="I25" s="237"/>
      <c r="J25" s="237"/>
      <c r="K25" s="237"/>
      <c r="L25" s="237"/>
      <c r="M25" s="237"/>
      <c r="N25" s="32"/>
      <c r="O25" s="32"/>
      <c r="P25" s="32"/>
      <c r="Q25" s="32"/>
      <c r="R25" s="32"/>
      <c r="S25" s="33"/>
    </row>
    <row r="26" spans="2:19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2:19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2"/>
      <c r="S27" s="33"/>
    </row>
    <row r="28" spans="2:19" s="1" customFormat="1" ht="14.45" customHeight="1">
      <c r="B28" s="31"/>
      <c r="C28" s="32"/>
      <c r="D28" s="104" t="s">
        <v>175</v>
      </c>
      <c r="E28" s="32"/>
      <c r="F28" s="32"/>
      <c r="G28" s="32"/>
      <c r="H28" s="32"/>
      <c r="I28" s="32"/>
      <c r="J28" s="32"/>
      <c r="K28" s="32"/>
      <c r="L28" s="32"/>
      <c r="M28" s="32"/>
      <c r="N28" s="179">
        <f>O89</f>
        <v>0</v>
      </c>
      <c r="O28" s="179"/>
      <c r="P28" s="179"/>
      <c r="Q28" s="179"/>
      <c r="R28" s="32"/>
      <c r="S28" s="33"/>
    </row>
    <row r="29" spans="2:19" s="1" customFormat="1" ht="14.45" customHeight="1">
      <c r="B29" s="31"/>
      <c r="C29" s="32"/>
      <c r="D29" s="30" t="s">
        <v>176</v>
      </c>
      <c r="E29" s="32"/>
      <c r="F29" s="32"/>
      <c r="G29" s="32"/>
      <c r="H29" s="32"/>
      <c r="I29" s="32"/>
      <c r="J29" s="32"/>
      <c r="K29" s="32"/>
      <c r="L29" s="32"/>
      <c r="M29" s="32"/>
      <c r="N29" s="179">
        <f>O94</f>
        <v>0</v>
      </c>
      <c r="O29" s="179"/>
      <c r="P29" s="179"/>
      <c r="Q29" s="179"/>
      <c r="R29" s="32"/>
      <c r="S29" s="33"/>
    </row>
    <row r="30" spans="2:19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2:19" s="1" customFormat="1" ht="25.35" customHeight="1">
      <c r="B31" s="31"/>
      <c r="C31" s="32"/>
      <c r="D31" s="105" t="s">
        <v>111</v>
      </c>
      <c r="E31" s="32"/>
      <c r="F31" s="32"/>
      <c r="G31" s="32"/>
      <c r="H31" s="32"/>
      <c r="I31" s="32"/>
      <c r="J31" s="32"/>
      <c r="K31" s="32"/>
      <c r="L31" s="32"/>
      <c r="M31" s="32"/>
      <c r="N31" s="229">
        <f>ROUND(N28+N29,2)</f>
        <v>0</v>
      </c>
      <c r="O31" s="220"/>
      <c r="P31" s="220"/>
      <c r="Q31" s="220"/>
      <c r="R31" s="32"/>
      <c r="S31" s="33"/>
    </row>
    <row r="32" spans="2:19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32"/>
      <c r="S32" s="33"/>
    </row>
    <row r="33" spans="2:19" s="1" customFormat="1" ht="14.45" customHeight="1">
      <c r="B33" s="31"/>
      <c r="C33" s="32"/>
      <c r="D33" s="38" t="s">
        <v>112</v>
      </c>
      <c r="E33" s="38" t="s">
        <v>113</v>
      </c>
      <c r="F33" s="39">
        <v>0.2</v>
      </c>
      <c r="G33" s="106" t="s">
        <v>114</v>
      </c>
      <c r="H33" s="224">
        <f>ROUND((SUM(BF94:BF95)+SUM(BF114:BF150)), 2)</f>
        <v>0</v>
      </c>
      <c r="I33" s="220"/>
      <c r="J33" s="220"/>
      <c r="K33" s="32"/>
      <c r="L33" s="32"/>
      <c r="M33" s="32"/>
      <c r="N33" s="224">
        <f>ROUND(ROUND((SUM(BF94:BF95)+SUM(BF114:BF150)), 2)*F33, 2)</f>
        <v>0</v>
      </c>
      <c r="O33" s="220"/>
      <c r="P33" s="220"/>
      <c r="Q33" s="220"/>
      <c r="R33" s="32"/>
      <c r="S33" s="33"/>
    </row>
    <row r="34" spans="2:19" s="1" customFormat="1" ht="14.45" customHeight="1">
      <c r="B34" s="31"/>
      <c r="C34" s="32"/>
      <c r="D34" s="32"/>
      <c r="E34" s="38" t="s">
        <v>115</v>
      </c>
      <c r="F34" s="39">
        <v>0.2</v>
      </c>
      <c r="G34" s="106" t="s">
        <v>114</v>
      </c>
      <c r="H34" s="224">
        <f>N31</f>
        <v>0</v>
      </c>
      <c r="I34" s="220"/>
      <c r="J34" s="220"/>
      <c r="K34" s="32"/>
      <c r="L34" s="32"/>
      <c r="M34" s="32"/>
      <c r="N34" s="224">
        <f>N31*0.2</f>
        <v>0</v>
      </c>
      <c r="O34" s="220"/>
      <c r="P34" s="220"/>
      <c r="Q34" s="220"/>
      <c r="R34" s="32"/>
      <c r="S34" s="33"/>
    </row>
    <row r="35" spans="2:19" s="1" customFormat="1" ht="14.45" hidden="1" customHeight="1">
      <c r="B35" s="31"/>
      <c r="C35" s="32"/>
      <c r="D35" s="32"/>
      <c r="E35" s="38" t="s">
        <v>116</v>
      </c>
      <c r="F35" s="39">
        <v>0.2</v>
      </c>
      <c r="G35" s="106" t="s">
        <v>114</v>
      </c>
      <c r="H35" s="224">
        <f>ROUND((SUM(BH94:BH95)+SUM(BH114:BH150)), 2)</f>
        <v>0</v>
      </c>
      <c r="I35" s="220"/>
      <c r="J35" s="220"/>
      <c r="K35" s="32"/>
      <c r="L35" s="32"/>
      <c r="M35" s="32"/>
      <c r="N35" s="224">
        <v>0</v>
      </c>
      <c r="O35" s="220"/>
      <c r="P35" s="220"/>
      <c r="Q35" s="220"/>
      <c r="R35" s="32"/>
      <c r="S35" s="33"/>
    </row>
    <row r="36" spans="2:19" s="1" customFormat="1" ht="14.45" hidden="1" customHeight="1">
      <c r="B36" s="31"/>
      <c r="C36" s="32"/>
      <c r="D36" s="32"/>
      <c r="E36" s="38" t="s">
        <v>117</v>
      </c>
      <c r="F36" s="39">
        <v>0.2</v>
      </c>
      <c r="G36" s="106" t="s">
        <v>114</v>
      </c>
      <c r="H36" s="224">
        <f>ROUND((SUM(BI94:BI95)+SUM(BI114:BI150)), 2)</f>
        <v>0</v>
      </c>
      <c r="I36" s="220"/>
      <c r="J36" s="220"/>
      <c r="K36" s="32"/>
      <c r="L36" s="32"/>
      <c r="M36" s="32"/>
      <c r="N36" s="224">
        <v>0</v>
      </c>
      <c r="O36" s="220"/>
      <c r="P36" s="220"/>
      <c r="Q36" s="220"/>
      <c r="R36" s="32"/>
      <c r="S36" s="33"/>
    </row>
    <row r="37" spans="2:19" s="1" customFormat="1" ht="14.45" hidden="1" customHeight="1">
      <c r="B37" s="31"/>
      <c r="C37" s="32"/>
      <c r="D37" s="32"/>
      <c r="E37" s="38" t="s">
        <v>118</v>
      </c>
      <c r="F37" s="39">
        <v>0</v>
      </c>
      <c r="G37" s="106" t="s">
        <v>114</v>
      </c>
      <c r="H37" s="224">
        <f>ROUND((SUM(BJ94:BJ95)+SUM(BJ114:BJ150)), 2)</f>
        <v>0</v>
      </c>
      <c r="I37" s="220"/>
      <c r="J37" s="220"/>
      <c r="K37" s="32"/>
      <c r="L37" s="32"/>
      <c r="M37" s="32"/>
      <c r="N37" s="224">
        <v>0</v>
      </c>
      <c r="O37" s="220"/>
      <c r="P37" s="220"/>
      <c r="Q37" s="220"/>
      <c r="R37" s="32"/>
      <c r="S37" s="33"/>
    </row>
    <row r="38" spans="2:19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2:19" s="1" customFormat="1" ht="25.35" customHeight="1">
      <c r="B39" s="31"/>
      <c r="C39" s="42"/>
      <c r="D39" s="43" t="s">
        <v>119</v>
      </c>
      <c r="E39" s="44"/>
      <c r="F39" s="44"/>
      <c r="G39" s="107" t="s">
        <v>120</v>
      </c>
      <c r="H39" s="45" t="s">
        <v>121</v>
      </c>
      <c r="I39" s="44"/>
      <c r="J39" s="44"/>
      <c r="K39" s="44"/>
      <c r="L39" s="44"/>
      <c r="M39" s="195">
        <f>SUM(N31:N37)</f>
        <v>0</v>
      </c>
      <c r="N39" s="195"/>
      <c r="O39" s="195"/>
      <c r="P39" s="195"/>
      <c r="Q39" s="236"/>
      <c r="R39" s="42"/>
      <c r="S39" s="33"/>
    </row>
    <row r="40" spans="2:19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</row>
    <row r="41" spans="2:19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</row>
    <row r="42" spans="2:19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2"/>
    </row>
    <row r="43" spans="2:19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2"/>
    </row>
    <row r="44" spans="2:19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2"/>
    </row>
    <row r="45" spans="2:19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2"/>
    </row>
    <row r="46" spans="2:19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2"/>
    </row>
    <row r="47" spans="2:19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2"/>
    </row>
    <row r="48" spans="2:19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2"/>
    </row>
    <row r="49" spans="2:19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2"/>
    </row>
    <row r="50" spans="2:19" s="1" customFormat="1" ht="15">
      <c r="B50" s="31"/>
      <c r="C50" s="32"/>
      <c r="D50" s="46" t="s">
        <v>122</v>
      </c>
      <c r="E50" s="47"/>
      <c r="F50" s="47"/>
      <c r="G50" s="47"/>
      <c r="H50" s="48"/>
      <c r="I50" s="32"/>
      <c r="J50" s="46" t="s">
        <v>123</v>
      </c>
      <c r="K50" s="47"/>
      <c r="L50" s="47"/>
      <c r="M50" s="47"/>
      <c r="N50" s="47"/>
      <c r="O50" s="47"/>
      <c r="P50" s="47"/>
      <c r="Q50" s="48"/>
      <c r="R50" s="32"/>
      <c r="S50" s="33"/>
    </row>
    <row r="51" spans="2:19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24"/>
      <c r="Q51" s="50"/>
      <c r="R51" s="24"/>
      <c r="S51" s="22"/>
    </row>
    <row r="52" spans="2:19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24"/>
      <c r="Q52" s="50"/>
      <c r="R52" s="24"/>
      <c r="S52" s="22"/>
    </row>
    <row r="53" spans="2:19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24"/>
      <c r="Q53" s="50"/>
      <c r="R53" s="24"/>
      <c r="S53" s="22"/>
    </row>
    <row r="54" spans="2:19" ht="9" customHeight="1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24"/>
      <c r="Q54" s="50"/>
      <c r="R54" s="24"/>
      <c r="S54" s="22"/>
    </row>
    <row r="55" spans="2:19" hidden="1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24"/>
      <c r="Q55" s="50"/>
      <c r="R55" s="24"/>
      <c r="S55" s="22"/>
    </row>
    <row r="56" spans="2:19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24"/>
      <c r="Q56" s="50"/>
      <c r="R56" s="24"/>
      <c r="S56" s="22"/>
    </row>
    <row r="57" spans="2:19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24"/>
      <c r="Q57" s="50"/>
      <c r="R57" s="24"/>
      <c r="S57" s="22"/>
    </row>
    <row r="58" spans="2:19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24"/>
      <c r="Q58" s="50"/>
      <c r="R58" s="24"/>
      <c r="S58" s="22"/>
    </row>
    <row r="59" spans="2:19" s="1" customFormat="1" ht="15">
      <c r="B59" s="31"/>
      <c r="C59" s="32"/>
      <c r="D59" s="51" t="s">
        <v>124</v>
      </c>
      <c r="E59" s="52"/>
      <c r="F59" s="52"/>
      <c r="G59" s="53" t="s">
        <v>125</v>
      </c>
      <c r="H59" s="54"/>
      <c r="I59" s="32"/>
      <c r="J59" s="51" t="s">
        <v>124</v>
      </c>
      <c r="K59" s="52"/>
      <c r="L59" s="52"/>
      <c r="M59" s="52"/>
      <c r="N59" s="52"/>
      <c r="O59" s="53" t="s">
        <v>125</v>
      </c>
      <c r="P59" s="52"/>
      <c r="Q59" s="54"/>
      <c r="R59" s="32"/>
      <c r="S59" s="33"/>
    </row>
    <row r="60" spans="2:19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2"/>
    </row>
    <row r="61" spans="2:19" s="1" customFormat="1" ht="15">
      <c r="B61" s="31"/>
      <c r="C61" s="32"/>
      <c r="D61" s="46" t="s">
        <v>126</v>
      </c>
      <c r="E61" s="47"/>
      <c r="F61" s="47"/>
      <c r="G61" s="47"/>
      <c r="H61" s="48"/>
      <c r="I61" s="32"/>
      <c r="J61" s="46" t="s">
        <v>127</v>
      </c>
      <c r="K61" s="47"/>
      <c r="L61" s="47"/>
      <c r="M61" s="47"/>
      <c r="N61" s="47"/>
      <c r="O61" s="47"/>
      <c r="P61" s="47"/>
      <c r="Q61" s="48"/>
      <c r="R61" s="32"/>
      <c r="S61" s="33"/>
    </row>
    <row r="62" spans="2:19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24"/>
      <c r="Q62" s="50"/>
      <c r="R62" s="24"/>
      <c r="S62" s="22"/>
    </row>
    <row r="63" spans="2:19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24"/>
      <c r="Q63" s="50"/>
      <c r="R63" s="24"/>
      <c r="S63" s="22"/>
    </row>
    <row r="64" spans="2:19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24"/>
      <c r="Q64" s="50"/>
      <c r="R64" s="24"/>
      <c r="S64" s="22"/>
    </row>
    <row r="65" spans="2:19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24"/>
      <c r="Q65" s="50"/>
      <c r="R65" s="24"/>
      <c r="S65" s="22"/>
    </row>
    <row r="66" spans="2:19" ht="3" customHeight="1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24"/>
      <c r="Q66" s="50"/>
      <c r="R66" s="24"/>
      <c r="S66" s="22"/>
    </row>
    <row r="67" spans="2:19" hidden="1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24"/>
      <c r="Q67" s="50"/>
      <c r="R67" s="24"/>
      <c r="S67" s="22"/>
    </row>
    <row r="68" spans="2:19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24"/>
      <c r="Q68" s="50"/>
      <c r="R68" s="24"/>
      <c r="S68" s="22"/>
    </row>
    <row r="69" spans="2:19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24"/>
      <c r="Q69" s="50"/>
      <c r="R69" s="24"/>
      <c r="S69" s="22"/>
    </row>
    <row r="70" spans="2:19" s="1" customFormat="1" ht="15">
      <c r="B70" s="31"/>
      <c r="C70" s="32"/>
      <c r="D70" s="51" t="s">
        <v>124</v>
      </c>
      <c r="E70" s="52"/>
      <c r="F70" s="52"/>
      <c r="G70" s="53" t="s">
        <v>125</v>
      </c>
      <c r="H70" s="54"/>
      <c r="I70" s="32"/>
      <c r="J70" s="51" t="s">
        <v>124</v>
      </c>
      <c r="K70" s="52"/>
      <c r="L70" s="52"/>
      <c r="M70" s="52"/>
      <c r="N70" s="52"/>
      <c r="O70" s="53" t="s">
        <v>125</v>
      </c>
      <c r="P70" s="52"/>
      <c r="Q70" s="54"/>
      <c r="R70" s="32"/>
      <c r="S70" s="33"/>
    </row>
    <row r="71" spans="2:19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7"/>
    </row>
    <row r="75" spans="2:19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</row>
    <row r="76" spans="2:19" s="1" customFormat="1" ht="36.950000000000003" customHeight="1">
      <c r="B76" s="31"/>
      <c r="C76" s="197" t="s">
        <v>177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33"/>
    </row>
    <row r="77" spans="2:19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3"/>
    </row>
    <row r="78" spans="2:19" s="1" customFormat="1" ht="30" customHeight="1">
      <c r="B78" s="31"/>
      <c r="C78" s="28" t="s">
        <v>24</v>
      </c>
      <c r="D78" s="32"/>
      <c r="E78" s="32"/>
      <c r="F78" s="221" t="str">
        <f>F6</f>
        <v>MŠ Teplická - realizačný projekt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32"/>
      <c r="S78" s="33"/>
    </row>
    <row r="79" spans="2:19" ht="30" customHeight="1">
      <c r="B79" s="21"/>
      <c r="C79" s="28" t="s">
        <v>172</v>
      </c>
      <c r="D79" s="24"/>
      <c r="E79" s="24"/>
      <c r="F79" s="221" t="s">
        <v>173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4"/>
      <c r="S79" s="22"/>
    </row>
    <row r="80" spans="2:19" s="1" customFormat="1" ht="36.950000000000003" customHeight="1">
      <c r="B80" s="31"/>
      <c r="C80" s="65" t="s">
        <v>174</v>
      </c>
      <c r="D80" s="32"/>
      <c r="E80" s="32"/>
      <c r="F80" s="199" t="str">
        <f>F8</f>
        <v>SO 04 - NAPOJENIE  ELEKTRO</v>
      </c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32"/>
      <c r="S80" s="33"/>
    </row>
    <row r="81" spans="2:4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3"/>
    </row>
    <row r="82" spans="2:48" s="1" customFormat="1" ht="18" customHeight="1">
      <c r="B82" s="31"/>
      <c r="C82" s="28" t="s">
        <v>28</v>
      </c>
      <c r="D82" s="32"/>
      <c r="E82" s="32"/>
      <c r="F82" s="26" t="str">
        <f>F10</f>
        <v>Teplická 5, Bratislava-Nové Mesto,P. č.:12142/220</v>
      </c>
      <c r="G82" s="32"/>
      <c r="H82" s="32"/>
      <c r="I82" s="32"/>
      <c r="J82" s="32"/>
      <c r="K82" s="28" t="s">
        <v>30</v>
      </c>
      <c r="L82" s="28"/>
      <c r="M82" s="32"/>
      <c r="N82" s="223" t="str">
        <f>IF(P10="","",P10)</f>
        <v>10.8.2018</v>
      </c>
      <c r="O82" s="223"/>
      <c r="P82" s="223"/>
      <c r="Q82" s="223"/>
      <c r="R82" s="32"/>
      <c r="S82" s="33"/>
    </row>
    <row r="83" spans="2:4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3"/>
    </row>
    <row r="84" spans="2:48" s="1" customFormat="1" ht="15">
      <c r="B84" s="31"/>
      <c r="C84" s="28" t="s">
        <v>31</v>
      </c>
      <c r="D84" s="32"/>
      <c r="E84" s="32"/>
      <c r="F84" s="26" t="str">
        <f>E13</f>
        <v>M.Ú. Bratislava - Nové Mesto, Junácka 1, 83291 BA</v>
      </c>
      <c r="G84" s="32"/>
      <c r="H84" s="32"/>
      <c r="I84" s="32"/>
      <c r="J84" s="32"/>
      <c r="K84" s="28" t="s">
        <v>103</v>
      </c>
      <c r="L84" s="28"/>
      <c r="M84" s="32"/>
      <c r="N84" s="208" t="str">
        <f>E19</f>
        <v xml:space="preserve"> Ing. Arch. Rudolf Benček AA1984</v>
      </c>
      <c r="O84" s="208"/>
      <c r="P84" s="208"/>
      <c r="Q84" s="208"/>
      <c r="R84" s="208"/>
      <c r="S84" s="33"/>
    </row>
    <row r="85" spans="2:48" s="1" customFormat="1" ht="14.45" customHeight="1">
      <c r="B85" s="31"/>
      <c r="C85" s="28" t="s">
        <v>101</v>
      </c>
      <c r="D85" s="32"/>
      <c r="E85" s="32"/>
      <c r="F85" s="26" t="str">
        <f>IF(E16="","",E16)</f>
        <v xml:space="preserve"> </v>
      </c>
      <c r="G85" s="32"/>
      <c r="H85" s="32"/>
      <c r="I85" s="32"/>
      <c r="J85" s="32"/>
      <c r="K85" s="28" t="s">
        <v>106</v>
      </c>
      <c r="L85" s="28"/>
      <c r="M85" s="32"/>
      <c r="N85" s="208" t="str">
        <f>E22</f>
        <v>Mária Žákovičová</v>
      </c>
      <c r="O85" s="208"/>
      <c r="P85" s="208"/>
      <c r="Q85" s="208"/>
      <c r="R85" s="208"/>
      <c r="S85" s="33"/>
    </row>
    <row r="86" spans="2:4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3"/>
    </row>
    <row r="87" spans="2:48" s="1" customFormat="1" ht="29.25" customHeight="1">
      <c r="B87" s="31"/>
      <c r="C87" s="242" t="s">
        <v>178</v>
      </c>
      <c r="D87" s="243"/>
      <c r="E87" s="243"/>
      <c r="F87" s="243"/>
      <c r="G87" s="243"/>
      <c r="H87" s="42"/>
      <c r="I87" s="42"/>
      <c r="J87" s="42"/>
      <c r="K87" s="42"/>
      <c r="L87" s="42"/>
      <c r="M87" s="42"/>
      <c r="N87" s="42"/>
      <c r="O87" s="242" t="s">
        <v>179</v>
      </c>
      <c r="P87" s="243"/>
      <c r="Q87" s="243"/>
      <c r="R87" s="243"/>
      <c r="S87" s="33"/>
    </row>
    <row r="88" spans="2:4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3"/>
    </row>
    <row r="89" spans="2:48" s="1" customFormat="1" ht="29.25" customHeight="1">
      <c r="B89" s="31"/>
      <c r="C89" s="108" t="s">
        <v>180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184">
        <f>O114</f>
        <v>0</v>
      </c>
      <c r="P89" s="240"/>
      <c r="Q89" s="240"/>
      <c r="R89" s="240"/>
      <c r="S89" s="33"/>
      <c r="AV89" s="17" t="s">
        <v>181</v>
      </c>
    </row>
    <row r="90" spans="2:48" s="7" customFormat="1" ht="24.95" customHeight="1">
      <c r="B90" s="109"/>
      <c r="C90" s="110"/>
      <c r="D90" s="111" t="s">
        <v>183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225">
        <f>O115</f>
        <v>0</v>
      </c>
      <c r="P90" s="226"/>
      <c r="Q90" s="226"/>
      <c r="R90" s="226"/>
      <c r="S90" s="112"/>
    </row>
    <row r="91" spans="2:48" s="8" customFormat="1" ht="19.899999999999999" customHeight="1">
      <c r="B91" s="113"/>
      <c r="C91" s="94"/>
      <c r="D91" s="114" t="s">
        <v>41</v>
      </c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190">
        <f>O116</f>
        <v>0</v>
      </c>
      <c r="P91" s="191"/>
      <c r="Q91" s="191"/>
      <c r="R91" s="191"/>
      <c r="S91" s="115"/>
    </row>
    <row r="92" spans="2:48" s="8" customFormat="1" ht="19.899999999999999" customHeight="1">
      <c r="B92" s="113"/>
      <c r="C92" s="94"/>
      <c r="D92" s="114" t="s">
        <v>42</v>
      </c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190">
        <f>O135</f>
        <v>0</v>
      </c>
      <c r="P92" s="191"/>
      <c r="Q92" s="191"/>
      <c r="R92" s="191"/>
      <c r="S92" s="115"/>
    </row>
    <row r="93" spans="2:4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/>
    </row>
    <row r="94" spans="2:48" s="1" customFormat="1" ht="29.25" customHeight="1">
      <c r="B94" s="31"/>
      <c r="C94" s="108" t="s">
        <v>184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240">
        <v>0</v>
      </c>
      <c r="P94" s="241"/>
      <c r="Q94" s="241"/>
      <c r="R94" s="241"/>
      <c r="S94" s="33"/>
      <c r="U94" s="116"/>
      <c r="V94" s="117" t="s">
        <v>112</v>
      </c>
    </row>
    <row r="95" spans="2:4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3"/>
    </row>
    <row r="96" spans="2:48" s="1" customFormat="1" ht="29.25" customHeight="1">
      <c r="B96" s="31"/>
      <c r="C96" s="102" t="s">
        <v>165</v>
      </c>
      <c r="D96" s="42"/>
      <c r="E96" s="42"/>
      <c r="F96" s="42"/>
      <c r="G96" s="42"/>
      <c r="H96" s="42"/>
      <c r="I96" s="42"/>
      <c r="J96" s="42"/>
      <c r="K96" s="42"/>
      <c r="L96" s="42"/>
      <c r="M96" s="183">
        <f>ROUND(SUM(O89+O94),2)</f>
        <v>0</v>
      </c>
      <c r="N96" s="183"/>
      <c r="O96" s="183"/>
      <c r="P96" s="183"/>
      <c r="Q96" s="183"/>
      <c r="R96" s="183"/>
      <c r="S96" s="33"/>
    </row>
    <row r="97" spans="2:19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7"/>
    </row>
    <row r="101" spans="2:19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</row>
    <row r="102" spans="2:19" s="1" customFormat="1" ht="36.950000000000003" customHeight="1">
      <c r="B102" s="31"/>
      <c r="C102" s="197" t="s">
        <v>185</v>
      </c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33"/>
    </row>
    <row r="103" spans="2:19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3"/>
    </row>
    <row r="104" spans="2:19" s="1" customFormat="1" ht="30" customHeight="1">
      <c r="B104" s="31"/>
      <c r="C104" s="28" t="s">
        <v>24</v>
      </c>
      <c r="D104" s="32"/>
      <c r="E104" s="32"/>
      <c r="F104" s="221" t="str">
        <f>F6</f>
        <v>MŠ Teplická - realizačný projekt</v>
      </c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32"/>
      <c r="S104" s="33"/>
    </row>
    <row r="105" spans="2:19" ht="30" customHeight="1">
      <c r="B105" s="21"/>
      <c r="C105" s="28" t="s">
        <v>172</v>
      </c>
      <c r="D105" s="24"/>
      <c r="E105" s="24"/>
      <c r="F105" s="221" t="s">
        <v>173</v>
      </c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24"/>
      <c r="S105" s="22"/>
    </row>
    <row r="106" spans="2:19" s="1" customFormat="1" ht="36.950000000000003" customHeight="1">
      <c r="B106" s="31"/>
      <c r="C106" s="65" t="s">
        <v>174</v>
      </c>
      <c r="D106" s="32"/>
      <c r="E106" s="32"/>
      <c r="F106" s="199" t="str">
        <f>F8</f>
        <v>SO 04 - NAPOJENIE  ELEKTRO</v>
      </c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32"/>
      <c r="S106" s="33"/>
    </row>
    <row r="107" spans="2:19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3"/>
    </row>
    <row r="108" spans="2:19" s="1" customFormat="1" ht="18" customHeight="1">
      <c r="B108" s="31"/>
      <c r="C108" s="28" t="s">
        <v>28</v>
      </c>
      <c r="D108" s="32"/>
      <c r="E108" s="32"/>
      <c r="F108" s="26" t="str">
        <f>F10</f>
        <v>Teplická 5, Bratislava-Nové Mesto,P. č.:12142/220</v>
      </c>
      <c r="G108" s="32"/>
      <c r="H108" s="32"/>
      <c r="I108" s="32"/>
      <c r="J108" s="32"/>
      <c r="K108" s="28" t="s">
        <v>30</v>
      </c>
      <c r="L108" s="28"/>
      <c r="M108" s="32"/>
      <c r="N108" s="223" t="str">
        <f>IF(P10="","",P10)</f>
        <v>10.8.2018</v>
      </c>
      <c r="O108" s="223"/>
      <c r="P108" s="223"/>
      <c r="Q108" s="223"/>
      <c r="R108" s="32"/>
      <c r="S108" s="33"/>
    </row>
    <row r="109" spans="2:19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3"/>
    </row>
    <row r="110" spans="2:19" s="1" customFormat="1" ht="15">
      <c r="B110" s="31"/>
      <c r="C110" s="28" t="s">
        <v>31</v>
      </c>
      <c r="D110" s="32"/>
      <c r="E110" s="32"/>
      <c r="F110" s="26" t="str">
        <f>E13</f>
        <v>M.Ú. Bratislava - Nové Mesto, Junácka 1, 83291 BA</v>
      </c>
      <c r="G110" s="32"/>
      <c r="H110" s="32"/>
      <c r="I110" s="32"/>
      <c r="J110" s="32"/>
      <c r="K110" s="28" t="s">
        <v>103</v>
      </c>
      <c r="L110" s="28"/>
      <c r="M110" s="32"/>
      <c r="N110" s="208" t="str">
        <f>E19</f>
        <v xml:space="preserve"> Ing. Arch. Rudolf Benček AA1984</v>
      </c>
      <c r="O110" s="208"/>
      <c r="P110" s="208"/>
      <c r="Q110" s="208"/>
      <c r="R110" s="208"/>
      <c r="S110" s="33"/>
    </row>
    <row r="111" spans="2:19" s="1" customFormat="1" ht="14.45" customHeight="1">
      <c r="B111" s="31"/>
      <c r="C111" s="28" t="s">
        <v>101</v>
      </c>
      <c r="D111" s="32"/>
      <c r="E111" s="32"/>
      <c r="F111" s="26" t="str">
        <f>IF(E16="","",E16)</f>
        <v xml:space="preserve"> </v>
      </c>
      <c r="G111" s="32"/>
      <c r="H111" s="32"/>
      <c r="I111" s="32"/>
      <c r="J111" s="32"/>
      <c r="K111" s="28" t="s">
        <v>106</v>
      </c>
      <c r="L111" s="28"/>
      <c r="M111" s="32"/>
      <c r="N111" s="208" t="str">
        <f>E22</f>
        <v>Mária Žákovičová</v>
      </c>
      <c r="O111" s="208"/>
      <c r="P111" s="208"/>
      <c r="Q111" s="208"/>
      <c r="R111" s="208"/>
      <c r="S111" s="33"/>
    </row>
    <row r="112" spans="2:19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</row>
    <row r="113" spans="2:66" s="9" customFormat="1" ht="29.25" customHeight="1">
      <c r="B113" s="118"/>
      <c r="C113" s="119" t="s">
        <v>186</v>
      </c>
      <c r="D113" s="120" t="s">
        <v>187</v>
      </c>
      <c r="E113" s="120" t="s">
        <v>130</v>
      </c>
      <c r="F113" s="232" t="s">
        <v>188</v>
      </c>
      <c r="G113" s="232"/>
      <c r="H113" s="232"/>
      <c r="I113" s="232"/>
      <c r="J113" s="120" t="s">
        <v>189</v>
      </c>
      <c r="K113" s="120" t="s">
        <v>190</v>
      </c>
      <c r="L113" s="120" t="s">
        <v>8</v>
      </c>
      <c r="M113" s="233" t="s">
        <v>191</v>
      </c>
      <c r="N113" s="233"/>
      <c r="O113" s="232" t="s">
        <v>179</v>
      </c>
      <c r="P113" s="232"/>
      <c r="Q113" s="232"/>
      <c r="R113" s="234"/>
      <c r="S113" s="121"/>
      <c r="U113" s="71" t="s">
        <v>192</v>
      </c>
      <c r="V113" s="72" t="s">
        <v>112</v>
      </c>
      <c r="W113" s="72" t="s">
        <v>193</v>
      </c>
      <c r="X113" s="72" t="s">
        <v>194</v>
      </c>
      <c r="Y113" s="72" t="s">
        <v>195</v>
      </c>
      <c r="Z113" s="72" t="s">
        <v>196</v>
      </c>
      <c r="AA113" s="72" t="s">
        <v>197</v>
      </c>
      <c r="AB113" s="73" t="s">
        <v>198</v>
      </c>
    </row>
    <row r="114" spans="2:66" s="1" customFormat="1" ht="29.25" customHeight="1">
      <c r="B114" s="31"/>
      <c r="C114" s="75" t="s">
        <v>175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230">
        <f>O115</f>
        <v>0</v>
      </c>
      <c r="P114" s="231"/>
      <c r="Q114" s="231"/>
      <c r="R114" s="231"/>
      <c r="S114" s="33"/>
      <c r="U114" s="74"/>
      <c r="V114" s="47"/>
      <c r="W114" s="47"/>
      <c r="X114" s="122" t="e">
        <f>X115</f>
        <v>#REF!</v>
      </c>
      <c r="Y114" s="47"/>
      <c r="Z114" s="122" t="e">
        <f>Z115</f>
        <v>#REF!</v>
      </c>
      <c r="AA114" s="47"/>
      <c r="AB114" s="123" t="e">
        <f>AB115</f>
        <v>#REF!</v>
      </c>
      <c r="AD114" s="136">
        <f>SUM(AD117:AD150)</f>
        <v>0</v>
      </c>
      <c r="AU114" s="17" t="s">
        <v>147</v>
      </c>
      <c r="AV114" s="17" t="s">
        <v>181</v>
      </c>
      <c r="BL114" s="124" t="e">
        <f>BL115</f>
        <v>#REF!</v>
      </c>
    </row>
    <row r="115" spans="2:66" s="138" customFormat="1" ht="37.35" customHeight="1">
      <c r="B115" s="139"/>
      <c r="C115" s="140"/>
      <c r="D115" s="141" t="s">
        <v>183</v>
      </c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238">
        <f>O116+O135</f>
        <v>0</v>
      </c>
      <c r="P115" s="239"/>
      <c r="Q115" s="239"/>
      <c r="R115" s="239"/>
      <c r="S115" s="142"/>
      <c r="U115" s="144"/>
      <c r="V115" s="140"/>
      <c r="W115" s="140"/>
      <c r="X115" s="145" t="e">
        <f>X116+#REF!+X135</f>
        <v>#REF!</v>
      </c>
      <c r="Y115" s="140"/>
      <c r="Z115" s="145" t="e">
        <f>Z116+#REF!+Z135</f>
        <v>#REF!</v>
      </c>
      <c r="AA115" s="140"/>
      <c r="AB115" s="146" t="e">
        <f>AB116+#REF!+AB135</f>
        <v>#REF!</v>
      </c>
      <c r="AS115" s="147" t="s">
        <v>204</v>
      </c>
      <c r="AU115" s="148" t="s">
        <v>147</v>
      </c>
      <c r="AV115" s="148" t="s">
        <v>148</v>
      </c>
      <c r="AZ115" s="147" t="s">
        <v>199</v>
      </c>
      <c r="BL115" s="149" t="e">
        <f>BL116+#REF!+BL135</f>
        <v>#REF!</v>
      </c>
    </row>
    <row r="116" spans="2:66" s="138" customFormat="1" ht="19.899999999999999" customHeight="1">
      <c r="B116" s="139"/>
      <c r="C116" s="140"/>
      <c r="D116" s="143" t="s">
        <v>41</v>
      </c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213">
        <f>SUM(O117:R133)</f>
        <v>0</v>
      </c>
      <c r="P116" s="214"/>
      <c r="Q116" s="214"/>
      <c r="R116" s="214"/>
      <c r="S116" s="142"/>
      <c r="U116" s="144"/>
      <c r="V116" s="140"/>
      <c r="W116" s="140"/>
      <c r="X116" s="145">
        <f>SUM(X117:X133)</f>
        <v>0</v>
      </c>
      <c r="Y116" s="140"/>
      <c r="Z116" s="145">
        <f>SUM(Z117:Z133)</f>
        <v>0</v>
      </c>
      <c r="AA116" s="140"/>
      <c r="AB116" s="146">
        <f>SUM(AB117:AB133)</f>
        <v>0</v>
      </c>
      <c r="AS116" s="147" t="s">
        <v>204</v>
      </c>
      <c r="AU116" s="148" t="s">
        <v>147</v>
      </c>
      <c r="AV116" s="148" t="s">
        <v>155</v>
      </c>
      <c r="AZ116" s="147" t="s">
        <v>199</v>
      </c>
      <c r="BL116" s="149">
        <f>SUM(BL117:BL133)</f>
        <v>0</v>
      </c>
    </row>
    <row r="117" spans="2:66" s="156" customFormat="1" ht="22.5" customHeight="1">
      <c r="B117" s="155"/>
      <c r="C117" s="161" t="s">
        <v>155</v>
      </c>
      <c r="D117" s="161" t="s">
        <v>200</v>
      </c>
      <c r="E117" s="168" t="s">
        <v>83</v>
      </c>
      <c r="F117" s="227" t="s">
        <v>227</v>
      </c>
      <c r="G117" s="228"/>
      <c r="H117" s="228"/>
      <c r="I117" s="228"/>
      <c r="J117" s="163" t="s">
        <v>211</v>
      </c>
      <c r="K117" s="158"/>
      <c r="L117" s="158">
        <v>3</v>
      </c>
      <c r="M117" s="244"/>
      <c r="N117" s="248"/>
      <c r="O117" s="244">
        <f t="shared" ref="O117:O133" si="0">L117*M117</f>
        <v>0</v>
      </c>
      <c r="P117" s="245"/>
      <c r="Q117" s="246"/>
      <c r="R117" s="247"/>
      <c r="S117" s="157"/>
      <c r="T117" s="158"/>
      <c r="U117" s="158" t="s">
        <v>14</v>
      </c>
      <c r="V117" s="158" t="s">
        <v>115</v>
      </c>
      <c r="W117" s="158">
        <v>0</v>
      </c>
      <c r="X117" s="158">
        <f>W117*L117</f>
        <v>0</v>
      </c>
      <c r="Y117" s="158">
        <v>0</v>
      </c>
      <c r="Z117" s="158">
        <f>Y117*L117</f>
        <v>0</v>
      </c>
      <c r="AA117" s="158">
        <v>0</v>
      </c>
      <c r="AB117" s="158">
        <f>AA117*L117</f>
        <v>0</v>
      </c>
      <c r="AC117" s="158"/>
      <c r="AD117" s="158">
        <f>L117*M117</f>
        <v>0</v>
      </c>
      <c r="AS117" s="159" t="s">
        <v>0</v>
      </c>
      <c r="AU117" s="159" t="s">
        <v>216</v>
      </c>
      <c r="AV117" s="159" t="s">
        <v>157</v>
      </c>
      <c r="AZ117" s="159" t="s">
        <v>199</v>
      </c>
      <c r="BF117" s="160">
        <f t="shared" ref="BF117:BF133" si="1">IF(V117="základná",O117,0)</f>
        <v>0</v>
      </c>
      <c r="BG117" s="160">
        <f t="shared" ref="BG117:BG133" si="2">IF(V117="znížená",O117,0)</f>
        <v>0</v>
      </c>
      <c r="BH117" s="160">
        <f t="shared" ref="BH117:BH133" si="3">IF(V117="zákl. prenesená",O117,0)</f>
        <v>0</v>
      </c>
      <c r="BI117" s="160">
        <f t="shared" ref="BI117:BI133" si="4">IF(V117="zníž. prenesená",O117,0)</f>
        <v>0</v>
      </c>
      <c r="BJ117" s="160">
        <f t="shared" ref="BJ117:BJ133" si="5">IF(V117="nulová",O117,0)</f>
        <v>0</v>
      </c>
      <c r="BK117" s="159" t="s">
        <v>157</v>
      </c>
      <c r="BL117" s="160">
        <f>ROUND(M117*L117,2)</f>
        <v>0</v>
      </c>
      <c r="BM117" s="159" t="s">
        <v>217</v>
      </c>
      <c r="BN117" s="159" t="s">
        <v>44</v>
      </c>
    </row>
    <row r="118" spans="2:66" s="156" customFormat="1" ht="22.5" customHeight="1">
      <c r="B118" s="155"/>
      <c r="C118" s="161" t="s">
        <v>157</v>
      </c>
      <c r="D118" s="161" t="s">
        <v>200</v>
      </c>
      <c r="E118" s="168" t="s">
        <v>86</v>
      </c>
      <c r="F118" s="227" t="s">
        <v>228</v>
      </c>
      <c r="G118" s="228"/>
      <c r="H118" s="228"/>
      <c r="I118" s="228"/>
      <c r="J118" s="163" t="s">
        <v>203</v>
      </c>
      <c r="K118" s="158"/>
      <c r="L118" s="158">
        <v>6</v>
      </c>
      <c r="M118" s="244"/>
      <c r="N118" s="248"/>
      <c r="O118" s="244">
        <f t="shared" si="0"/>
        <v>0</v>
      </c>
      <c r="P118" s="245"/>
      <c r="Q118" s="246"/>
      <c r="R118" s="247"/>
      <c r="S118" s="157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S118" s="159"/>
      <c r="AU118" s="159"/>
      <c r="AV118" s="159"/>
      <c r="AZ118" s="159"/>
      <c r="BF118" s="160"/>
      <c r="BG118" s="160"/>
      <c r="BH118" s="160"/>
      <c r="BI118" s="160"/>
      <c r="BJ118" s="160"/>
      <c r="BK118" s="159"/>
      <c r="BL118" s="160"/>
      <c r="BM118" s="159"/>
      <c r="BN118" s="159"/>
    </row>
    <row r="119" spans="2:66" s="156" customFormat="1" ht="22.5" customHeight="1">
      <c r="B119" s="155"/>
      <c r="C119" s="161" t="s">
        <v>204</v>
      </c>
      <c r="D119" s="161" t="s">
        <v>200</v>
      </c>
      <c r="E119" s="168" t="s">
        <v>88</v>
      </c>
      <c r="F119" s="227" t="s">
        <v>229</v>
      </c>
      <c r="G119" s="228"/>
      <c r="H119" s="228"/>
      <c r="I119" s="228"/>
      <c r="J119" s="163" t="s">
        <v>203</v>
      </c>
      <c r="K119" s="158">
        <v>3</v>
      </c>
      <c r="L119" s="158">
        <f>K119</f>
        <v>3</v>
      </c>
      <c r="M119" s="244"/>
      <c r="N119" s="248"/>
      <c r="O119" s="244">
        <f t="shared" si="0"/>
        <v>0</v>
      </c>
      <c r="P119" s="245"/>
      <c r="Q119" s="246"/>
      <c r="R119" s="247"/>
      <c r="S119" s="157"/>
      <c r="T119" s="158"/>
      <c r="U119" s="158" t="s">
        <v>14</v>
      </c>
      <c r="V119" s="158" t="s">
        <v>115</v>
      </c>
      <c r="W119" s="158">
        <v>0</v>
      </c>
      <c r="X119" s="158">
        <f>W119*K119</f>
        <v>0</v>
      </c>
      <c r="Y119" s="158">
        <v>0</v>
      </c>
      <c r="Z119" s="158">
        <f>Y119*K119</f>
        <v>0</v>
      </c>
      <c r="AA119" s="158">
        <v>0</v>
      </c>
      <c r="AB119" s="158">
        <f>AA119*K119</f>
        <v>0</v>
      </c>
      <c r="AC119" s="158"/>
      <c r="AD119" s="158">
        <f>L119*M119</f>
        <v>0</v>
      </c>
      <c r="AS119" s="159" t="s">
        <v>0</v>
      </c>
      <c r="AU119" s="159" t="s">
        <v>216</v>
      </c>
      <c r="AV119" s="159" t="s">
        <v>157</v>
      </c>
      <c r="AZ119" s="159" t="s">
        <v>199</v>
      </c>
      <c r="BF119" s="160">
        <f t="shared" si="1"/>
        <v>0</v>
      </c>
      <c r="BG119" s="160">
        <f t="shared" si="2"/>
        <v>0</v>
      </c>
      <c r="BH119" s="160">
        <f t="shared" si="3"/>
        <v>0</v>
      </c>
      <c r="BI119" s="160">
        <f t="shared" si="4"/>
        <v>0</v>
      </c>
      <c r="BJ119" s="160">
        <f t="shared" si="5"/>
        <v>0</v>
      </c>
      <c r="BK119" s="159" t="s">
        <v>157</v>
      </c>
      <c r="BL119" s="160">
        <f>ROUND(M119*K119,2)</f>
        <v>0</v>
      </c>
      <c r="BM119" s="159" t="s">
        <v>217</v>
      </c>
      <c r="BN119" s="159" t="s">
        <v>46</v>
      </c>
    </row>
    <row r="120" spans="2:66" s="156" customFormat="1" ht="22.5" customHeight="1">
      <c r="B120" s="155"/>
      <c r="C120" s="161" t="s">
        <v>202</v>
      </c>
      <c r="D120" s="161" t="s">
        <v>200</v>
      </c>
      <c r="E120" s="168" t="s">
        <v>91</v>
      </c>
      <c r="F120" s="227" t="s">
        <v>230</v>
      </c>
      <c r="G120" s="228"/>
      <c r="H120" s="228"/>
      <c r="I120" s="228"/>
      <c r="J120" s="163" t="s">
        <v>203</v>
      </c>
      <c r="K120" s="158">
        <v>3</v>
      </c>
      <c r="L120" s="158">
        <f>K120</f>
        <v>3</v>
      </c>
      <c r="M120" s="244"/>
      <c r="N120" s="248"/>
      <c r="O120" s="244">
        <f t="shared" si="0"/>
        <v>0</v>
      </c>
      <c r="P120" s="245"/>
      <c r="Q120" s="246"/>
      <c r="R120" s="247"/>
      <c r="S120" s="157"/>
      <c r="T120" s="158"/>
      <c r="U120" s="158" t="s">
        <v>14</v>
      </c>
      <c r="V120" s="158" t="s">
        <v>115</v>
      </c>
      <c r="W120" s="158">
        <v>0</v>
      </c>
      <c r="X120" s="158">
        <f>W120*K120</f>
        <v>0</v>
      </c>
      <c r="Y120" s="158">
        <v>0</v>
      </c>
      <c r="Z120" s="158">
        <f>Y120*K120</f>
        <v>0</v>
      </c>
      <c r="AA120" s="158">
        <v>0</v>
      </c>
      <c r="AB120" s="158">
        <f>AA120*K120</f>
        <v>0</v>
      </c>
      <c r="AC120" s="158"/>
      <c r="AD120" s="158">
        <f>L120*M120</f>
        <v>0</v>
      </c>
      <c r="AS120" s="159" t="s">
        <v>0</v>
      </c>
      <c r="AU120" s="159" t="s">
        <v>216</v>
      </c>
      <c r="AV120" s="159" t="s">
        <v>157</v>
      </c>
      <c r="AZ120" s="159" t="s">
        <v>199</v>
      </c>
      <c r="BF120" s="160">
        <f t="shared" si="1"/>
        <v>0</v>
      </c>
      <c r="BG120" s="160">
        <f t="shared" si="2"/>
        <v>0</v>
      </c>
      <c r="BH120" s="160">
        <f t="shared" si="3"/>
        <v>0</v>
      </c>
      <c r="BI120" s="160">
        <f t="shared" si="4"/>
        <v>0</v>
      </c>
      <c r="BJ120" s="160">
        <f t="shared" si="5"/>
        <v>0</v>
      </c>
      <c r="BK120" s="159" t="s">
        <v>157</v>
      </c>
      <c r="BL120" s="160">
        <f>ROUND(M120*K120,2)</f>
        <v>0</v>
      </c>
      <c r="BM120" s="159" t="s">
        <v>217</v>
      </c>
      <c r="BN120" s="159" t="s">
        <v>48</v>
      </c>
    </row>
    <row r="121" spans="2:66" s="156" customFormat="1" ht="22.5" customHeight="1">
      <c r="B121" s="155"/>
      <c r="C121" s="161" t="s">
        <v>205</v>
      </c>
      <c r="D121" s="161" t="s">
        <v>200</v>
      </c>
      <c r="E121" s="168" t="s">
        <v>94</v>
      </c>
      <c r="F121" s="227" t="s">
        <v>241</v>
      </c>
      <c r="G121" s="228"/>
      <c r="H121" s="228"/>
      <c r="I121" s="228"/>
      <c r="J121" s="163" t="s">
        <v>203</v>
      </c>
      <c r="K121" s="158">
        <v>1</v>
      </c>
      <c r="L121" s="158">
        <f>K121</f>
        <v>1</v>
      </c>
      <c r="M121" s="244"/>
      <c r="N121" s="248"/>
      <c r="O121" s="244">
        <f t="shared" si="0"/>
        <v>0</v>
      </c>
      <c r="P121" s="245"/>
      <c r="Q121" s="246"/>
      <c r="R121" s="247"/>
      <c r="S121" s="157"/>
      <c r="T121" s="158"/>
      <c r="U121" s="158" t="s">
        <v>14</v>
      </c>
      <c r="V121" s="158" t="s">
        <v>115</v>
      </c>
      <c r="W121" s="158">
        <v>0</v>
      </c>
      <c r="X121" s="158">
        <f>W121*K121</f>
        <v>0</v>
      </c>
      <c r="Y121" s="158">
        <v>0</v>
      </c>
      <c r="Z121" s="158">
        <f>Y121*K121</f>
        <v>0</v>
      </c>
      <c r="AA121" s="158">
        <v>0</v>
      </c>
      <c r="AB121" s="158">
        <f>AA121*K121</f>
        <v>0</v>
      </c>
      <c r="AC121" s="158"/>
      <c r="AD121" s="158">
        <f>L121*M121</f>
        <v>0</v>
      </c>
      <c r="AS121" s="159" t="s">
        <v>0</v>
      </c>
      <c r="AU121" s="159" t="s">
        <v>216</v>
      </c>
      <c r="AV121" s="159" t="s">
        <v>157</v>
      </c>
      <c r="AZ121" s="159" t="s">
        <v>199</v>
      </c>
      <c r="BF121" s="160">
        <f t="shared" si="1"/>
        <v>0</v>
      </c>
      <c r="BG121" s="160">
        <f t="shared" si="2"/>
        <v>0</v>
      </c>
      <c r="BH121" s="160">
        <f t="shared" si="3"/>
        <v>0</v>
      </c>
      <c r="BI121" s="160">
        <f t="shared" si="4"/>
        <v>0</v>
      </c>
      <c r="BJ121" s="160">
        <f t="shared" si="5"/>
        <v>0</v>
      </c>
      <c r="BK121" s="159" t="s">
        <v>157</v>
      </c>
      <c r="BL121" s="160">
        <f>ROUND(M121*K121,2)</f>
        <v>0</v>
      </c>
      <c r="BM121" s="159" t="s">
        <v>217</v>
      </c>
      <c r="BN121" s="159" t="s">
        <v>50</v>
      </c>
    </row>
    <row r="122" spans="2:66" s="156" customFormat="1" ht="22.5" customHeight="1">
      <c r="B122" s="155"/>
      <c r="C122" s="161" t="s">
        <v>206</v>
      </c>
      <c r="D122" s="161" t="s">
        <v>200</v>
      </c>
      <c r="E122" s="168" t="s">
        <v>96</v>
      </c>
      <c r="F122" s="227" t="s">
        <v>243</v>
      </c>
      <c r="G122" s="228"/>
      <c r="H122" s="228"/>
      <c r="I122" s="228"/>
      <c r="J122" s="163" t="s">
        <v>203</v>
      </c>
      <c r="K122" s="158">
        <v>1</v>
      </c>
      <c r="L122" s="158">
        <f>K122</f>
        <v>1</v>
      </c>
      <c r="M122" s="244"/>
      <c r="N122" s="248"/>
      <c r="O122" s="244">
        <f t="shared" si="0"/>
        <v>0</v>
      </c>
      <c r="P122" s="245"/>
      <c r="Q122" s="246"/>
      <c r="R122" s="247"/>
      <c r="S122" s="157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S122" s="159"/>
      <c r="AU122" s="159"/>
      <c r="AV122" s="159"/>
      <c r="AZ122" s="159"/>
      <c r="BF122" s="160"/>
      <c r="BG122" s="160"/>
      <c r="BH122" s="160"/>
      <c r="BI122" s="160"/>
      <c r="BJ122" s="160"/>
      <c r="BK122" s="159"/>
      <c r="BL122" s="160"/>
      <c r="BM122" s="159"/>
      <c r="BN122" s="159"/>
    </row>
    <row r="123" spans="2:66" s="156" customFormat="1" ht="22.5" customHeight="1">
      <c r="B123" s="155"/>
      <c r="C123" s="161" t="s">
        <v>208</v>
      </c>
      <c r="D123" s="161" t="s">
        <v>200</v>
      </c>
      <c r="E123" s="168" t="s">
        <v>43</v>
      </c>
      <c r="F123" s="227" t="s">
        <v>231</v>
      </c>
      <c r="G123" s="228"/>
      <c r="H123" s="228"/>
      <c r="I123" s="228"/>
      <c r="J123" s="163" t="s">
        <v>211</v>
      </c>
      <c r="K123" s="158">
        <v>6</v>
      </c>
      <c r="L123" s="158">
        <v>35</v>
      </c>
      <c r="M123" s="244"/>
      <c r="N123" s="248"/>
      <c r="O123" s="244">
        <f t="shared" si="0"/>
        <v>0</v>
      </c>
      <c r="P123" s="245"/>
      <c r="Q123" s="246"/>
      <c r="R123" s="247"/>
      <c r="S123" s="157"/>
      <c r="T123" s="158"/>
      <c r="U123" s="158" t="s">
        <v>14</v>
      </c>
      <c r="V123" s="158" t="s">
        <v>115</v>
      </c>
      <c r="W123" s="158">
        <v>0</v>
      </c>
      <c r="X123" s="158">
        <f>W123*K123</f>
        <v>0</v>
      </c>
      <c r="Y123" s="158">
        <v>0</v>
      </c>
      <c r="Z123" s="158">
        <f>Y123*K123</f>
        <v>0</v>
      </c>
      <c r="AA123" s="158">
        <v>0</v>
      </c>
      <c r="AB123" s="158">
        <f>AA123*K123</f>
        <v>0</v>
      </c>
      <c r="AC123" s="158"/>
      <c r="AD123" s="158">
        <f>L123*M123</f>
        <v>0</v>
      </c>
      <c r="AS123" s="159" t="s">
        <v>0</v>
      </c>
      <c r="AU123" s="159" t="s">
        <v>216</v>
      </c>
      <c r="AV123" s="159" t="s">
        <v>157</v>
      </c>
      <c r="AZ123" s="159" t="s">
        <v>199</v>
      </c>
      <c r="BF123" s="160">
        <f t="shared" si="1"/>
        <v>0</v>
      </c>
      <c r="BG123" s="160">
        <f t="shared" si="2"/>
        <v>0</v>
      </c>
      <c r="BH123" s="160">
        <f t="shared" si="3"/>
        <v>0</v>
      </c>
      <c r="BI123" s="160">
        <f t="shared" si="4"/>
        <v>0</v>
      </c>
      <c r="BJ123" s="160">
        <f t="shared" si="5"/>
        <v>0</v>
      </c>
      <c r="BK123" s="159" t="s">
        <v>157</v>
      </c>
      <c r="BL123" s="160">
        <f>ROUND(M123*K123,2)</f>
        <v>0</v>
      </c>
      <c r="BM123" s="159" t="s">
        <v>217</v>
      </c>
      <c r="BN123" s="159" t="s">
        <v>52</v>
      </c>
    </row>
    <row r="124" spans="2:66" s="156" customFormat="1" ht="22.5" customHeight="1">
      <c r="B124" s="155"/>
      <c r="C124" s="161" t="s">
        <v>208</v>
      </c>
      <c r="D124" s="161" t="s">
        <v>200</v>
      </c>
      <c r="E124" s="168" t="s">
        <v>45</v>
      </c>
      <c r="F124" s="227" t="s">
        <v>232</v>
      </c>
      <c r="G124" s="228"/>
      <c r="H124" s="228"/>
      <c r="I124" s="228"/>
      <c r="J124" s="163" t="s">
        <v>211</v>
      </c>
      <c r="K124" s="158">
        <v>0</v>
      </c>
      <c r="L124" s="158">
        <v>45</v>
      </c>
      <c r="M124" s="244"/>
      <c r="N124" s="248"/>
      <c r="O124" s="244">
        <f t="shared" si="0"/>
        <v>0</v>
      </c>
      <c r="P124" s="245"/>
      <c r="Q124" s="246"/>
      <c r="R124" s="247"/>
      <c r="S124" s="157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>
        <f>L124*M124</f>
        <v>0</v>
      </c>
      <c r="AS124" s="159"/>
      <c r="AU124" s="159"/>
      <c r="AV124" s="159"/>
      <c r="AZ124" s="159"/>
      <c r="BF124" s="160"/>
      <c r="BG124" s="160"/>
      <c r="BH124" s="160"/>
      <c r="BI124" s="160"/>
      <c r="BJ124" s="160"/>
      <c r="BK124" s="159"/>
      <c r="BL124" s="160">
        <f>ROUND(M124*L124,2)</f>
        <v>0</v>
      </c>
      <c r="BM124" s="159"/>
      <c r="BN124" s="159"/>
    </row>
    <row r="125" spans="2:66" s="156" customFormat="1" ht="22.5" customHeight="1">
      <c r="B125" s="155"/>
      <c r="C125" s="161" t="s">
        <v>209</v>
      </c>
      <c r="D125" s="161" t="s">
        <v>200</v>
      </c>
      <c r="E125" s="168" t="s">
        <v>47</v>
      </c>
      <c r="F125" s="227" t="s">
        <v>233</v>
      </c>
      <c r="G125" s="228"/>
      <c r="H125" s="228"/>
      <c r="I125" s="228"/>
      <c r="J125" s="163" t="s">
        <v>211</v>
      </c>
      <c r="K125" s="158">
        <v>80</v>
      </c>
      <c r="L125" s="158">
        <v>80</v>
      </c>
      <c r="M125" s="244"/>
      <c r="N125" s="248"/>
      <c r="O125" s="244">
        <f t="shared" si="0"/>
        <v>0</v>
      </c>
      <c r="P125" s="245"/>
      <c r="Q125" s="246"/>
      <c r="R125" s="247"/>
      <c r="S125" s="157"/>
      <c r="T125" s="158"/>
      <c r="U125" s="158" t="s">
        <v>14</v>
      </c>
      <c r="V125" s="158" t="s">
        <v>115</v>
      </c>
      <c r="W125" s="158">
        <v>0</v>
      </c>
      <c r="X125" s="158">
        <f>W125*K125</f>
        <v>0</v>
      </c>
      <c r="Y125" s="158">
        <v>0</v>
      </c>
      <c r="Z125" s="158">
        <f>Y125*K125</f>
        <v>0</v>
      </c>
      <c r="AA125" s="158">
        <v>0</v>
      </c>
      <c r="AB125" s="158">
        <f>AA125*K125</f>
        <v>0</v>
      </c>
      <c r="AC125" s="158"/>
      <c r="AD125" s="158">
        <f>L125*M125</f>
        <v>0</v>
      </c>
      <c r="AS125" s="159" t="s">
        <v>0</v>
      </c>
      <c r="AU125" s="159" t="s">
        <v>216</v>
      </c>
      <c r="AV125" s="159" t="s">
        <v>157</v>
      </c>
      <c r="AZ125" s="159" t="s">
        <v>199</v>
      </c>
      <c r="BF125" s="160">
        <f t="shared" si="1"/>
        <v>0</v>
      </c>
      <c r="BG125" s="160">
        <f t="shared" si="2"/>
        <v>0</v>
      </c>
      <c r="BH125" s="160">
        <f t="shared" si="3"/>
        <v>0</v>
      </c>
      <c r="BI125" s="160">
        <f t="shared" si="4"/>
        <v>0</v>
      </c>
      <c r="BJ125" s="160">
        <f t="shared" si="5"/>
        <v>0</v>
      </c>
      <c r="BK125" s="159" t="s">
        <v>157</v>
      </c>
      <c r="BL125" s="160">
        <f>ROUND(M125*K125,2)</f>
        <v>0</v>
      </c>
      <c r="BM125" s="159" t="s">
        <v>217</v>
      </c>
      <c r="BN125" s="159" t="s">
        <v>54</v>
      </c>
    </row>
    <row r="126" spans="2:66" s="156" customFormat="1" ht="22.5" customHeight="1">
      <c r="B126" s="155"/>
      <c r="C126" s="161" t="s">
        <v>210</v>
      </c>
      <c r="D126" s="161" t="s">
        <v>200</v>
      </c>
      <c r="E126" s="168" t="s">
        <v>49</v>
      </c>
      <c r="F126" s="227" t="s">
        <v>234</v>
      </c>
      <c r="G126" s="228"/>
      <c r="H126" s="228"/>
      <c r="I126" s="228"/>
      <c r="J126" s="163" t="s">
        <v>211</v>
      </c>
      <c r="K126" s="158"/>
      <c r="L126" s="158">
        <v>5</v>
      </c>
      <c r="M126" s="244"/>
      <c r="N126" s="248"/>
      <c r="O126" s="244">
        <f t="shared" si="0"/>
        <v>0</v>
      </c>
      <c r="P126" s="245"/>
      <c r="Q126" s="246"/>
      <c r="R126" s="247"/>
      <c r="S126" s="157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>
        <f>L126*M126</f>
        <v>0</v>
      </c>
      <c r="AS126" s="159"/>
      <c r="AU126" s="159"/>
      <c r="AV126" s="159"/>
      <c r="AZ126" s="159"/>
      <c r="BF126" s="160"/>
      <c r="BG126" s="160"/>
      <c r="BH126" s="160"/>
      <c r="BI126" s="160"/>
      <c r="BJ126" s="160"/>
      <c r="BK126" s="159"/>
      <c r="BL126" s="160"/>
      <c r="BM126" s="159"/>
      <c r="BN126" s="159"/>
    </row>
    <row r="127" spans="2:66" s="130" customFormat="1" ht="22.5" customHeight="1">
      <c r="B127" s="132"/>
      <c r="C127" s="161" t="s">
        <v>212</v>
      </c>
      <c r="D127" s="161" t="s">
        <v>200</v>
      </c>
      <c r="E127" s="168" t="s">
        <v>51</v>
      </c>
      <c r="F127" s="227" t="s">
        <v>242</v>
      </c>
      <c r="G127" s="228"/>
      <c r="H127" s="228"/>
      <c r="I127" s="228"/>
      <c r="J127" s="163" t="s">
        <v>203</v>
      </c>
      <c r="K127" s="158">
        <v>1</v>
      </c>
      <c r="L127" s="158">
        <f t="shared" ref="L127:L133" si="6">K127</f>
        <v>1</v>
      </c>
      <c r="M127" s="244"/>
      <c r="N127" s="248"/>
      <c r="O127" s="244">
        <f t="shared" si="0"/>
        <v>0</v>
      </c>
      <c r="P127" s="245"/>
      <c r="Q127" s="246"/>
      <c r="R127" s="247"/>
      <c r="S127" s="133"/>
      <c r="T127" s="129"/>
      <c r="U127" s="129" t="s">
        <v>14</v>
      </c>
      <c r="V127" s="129" t="s">
        <v>115</v>
      </c>
      <c r="W127" s="129">
        <v>0</v>
      </c>
      <c r="X127" s="129">
        <f>W127*K127</f>
        <v>0</v>
      </c>
      <c r="Y127" s="129">
        <v>0</v>
      </c>
      <c r="Z127" s="129">
        <f>Y127*K127</f>
        <v>0</v>
      </c>
      <c r="AA127" s="129">
        <v>0</v>
      </c>
      <c r="AB127" s="129">
        <f>AA127*K127</f>
        <v>0</v>
      </c>
      <c r="AC127" s="129"/>
      <c r="AD127" s="129">
        <f>L127*M127</f>
        <v>0</v>
      </c>
      <c r="AS127" s="134" t="s">
        <v>0</v>
      </c>
      <c r="AU127" s="134" t="s">
        <v>216</v>
      </c>
      <c r="AV127" s="134" t="s">
        <v>157</v>
      </c>
      <c r="AZ127" s="134" t="s">
        <v>199</v>
      </c>
      <c r="BF127" s="135">
        <f t="shared" si="1"/>
        <v>0</v>
      </c>
      <c r="BG127" s="135">
        <f t="shared" si="2"/>
        <v>0</v>
      </c>
      <c r="BH127" s="135">
        <f t="shared" si="3"/>
        <v>0</v>
      </c>
      <c r="BI127" s="135">
        <f t="shared" si="4"/>
        <v>0</v>
      </c>
      <c r="BJ127" s="135">
        <f t="shared" si="5"/>
        <v>0</v>
      </c>
      <c r="BK127" s="134" t="s">
        <v>157</v>
      </c>
      <c r="BL127" s="135">
        <f>ROUND(M127*K127,2)</f>
        <v>0</v>
      </c>
      <c r="BM127" s="134" t="s">
        <v>217</v>
      </c>
      <c r="BN127" s="134" t="s">
        <v>56</v>
      </c>
    </row>
    <row r="128" spans="2:66" s="130" customFormat="1" ht="22.5" customHeight="1">
      <c r="B128" s="132"/>
      <c r="C128" s="161" t="s">
        <v>213</v>
      </c>
      <c r="D128" s="169" t="s">
        <v>200</v>
      </c>
      <c r="E128" s="168" t="s">
        <v>53</v>
      </c>
      <c r="F128" s="227" t="s">
        <v>244</v>
      </c>
      <c r="G128" s="228"/>
      <c r="H128" s="228"/>
      <c r="I128" s="228"/>
      <c r="J128" s="163" t="s">
        <v>203</v>
      </c>
      <c r="K128" s="158">
        <v>1</v>
      </c>
      <c r="L128" s="158">
        <f t="shared" si="6"/>
        <v>1</v>
      </c>
      <c r="M128" s="244"/>
      <c r="N128" s="248"/>
      <c r="O128" s="244">
        <f t="shared" si="0"/>
        <v>0</v>
      </c>
      <c r="P128" s="245"/>
      <c r="Q128" s="246"/>
      <c r="R128" s="247"/>
      <c r="S128" s="133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S128" s="134"/>
      <c r="AU128" s="134"/>
      <c r="AV128" s="134"/>
      <c r="AZ128" s="134"/>
      <c r="BF128" s="135"/>
      <c r="BG128" s="135"/>
      <c r="BH128" s="135"/>
      <c r="BI128" s="135"/>
      <c r="BJ128" s="135"/>
      <c r="BK128" s="134"/>
      <c r="BL128" s="135"/>
      <c r="BM128" s="134"/>
      <c r="BN128" s="134"/>
    </row>
    <row r="129" spans="2:66" s="130" customFormat="1" ht="22.5" customHeight="1">
      <c r="B129" s="132"/>
      <c r="C129" s="161">
        <v>12</v>
      </c>
      <c r="D129" s="161" t="s">
        <v>200</v>
      </c>
      <c r="E129" s="168" t="s">
        <v>55</v>
      </c>
      <c r="F129" s="228" t="s">
        <v>58</v>
      </c>
      <c r="G129" s="228"/>
      <c r="H129" s="228"/>
      <c r="I129" s="228"/>
      <c r="J129" s="163" t="s">
        <v>59</v>
      </c>
      <c r="K129" s="158">
        <v>4</v>
      </c>
      <c r="L129" s="158">
        <f t="shared" si="6"/>
        <v>4</v>
      </c>
      <c r="M129" s="244"/>
      <c r="N129" s="248"/>
      <c r="O129" s="244">
        <f t="shared" si="0"/>
        <v>0</v>
      </c>
      <c r="P129" s="245"/>
      <c r="Q129" s="246"/>
      <c r="R129" s="247"/>
      <c r="S129" s="133"/>
      <c r="T129" s="129"/>
      <c r="U129" s="129" t="s">
        <v>14</v>
      </c>
      <c r="V129" s="129" t="s">
        <v>115</v>
      </c>
      <c r="W129" s="129">
        <v>0</v>
      </c>
      <c r="X129" s="129">
        <f>W129*K129</f>
        <v>0</v>
      </c>
      <c r="Y129" s="129">
        <v>0</v>
      </c>
      <c r="Z129" s="129">
        <f>Y129*K129</f>
        <v>0</v>
      </c>
      <c r="AA129" s="129">
        <v>0</v>
      </c>
      <c r="AB129" s="129">
        <f>AA129*K129</f>
        <v>0</v>
      </c>
      <c r="AC129" s="129"/>
      <c r="AD129" s="129">
        <f>L129*M129</f>
        <v>0</v>
      </c>
      <c r="AS129" s="134" t="s">
        <v>0</v>
      </c>
      <c r="AU129" s="134" t="s">
        <v>216</v>
      </c>
      <c r="AV129" s="134" t="s">
        <v>157</v>
      </c>
      <c r="AZ129" s="134" t="s">
        <v>199</v>
      </c>
      <c r="BF129" s="135">
        <f t="shared" si="1"/>
        <v>0</v>
      </c>
      <c r="BG129" s="135">
        <f t="shared" si="2"/>
        <v>0</v>
      </c>
      <c r="BH129" s="135">
        <f t="shared" si="3"/>
        <v>0</v>
      </c>
      <c r="BI129" s="135">
        <f t="shared" si="4"/>
        <v>0</v>
      </c>
      <c r="BJ129" s="135">
        <f t="shared" si="5"/>
        <v>0</v>
      </c>
      <c r="BK129" s="134" t="s">
        <v>157</v>
      </c>
      <c r="BL129" s="135">
        <f>ROUND(M129*K129,2)</f>
        <v>0</v>
      </c>
      <c r="BM129" s="134" t="s">
        <v>217</v>
      </c>
      <c r="BN129" s="134" t="s">
        <v>60</v>
      </c>
    </row>
    <row r="130" spans="2:66" s="130" customFormat="1" ht="22.5" customHeight="1">
      <c r="B130" s="132"/>
      <c r="C130" s="161">
        <v>13</v>
      </c>
      <c r="D130" s="161" t="s">
        <v>200</v>
      </c>
      <c r="E130" s="168" t="s">
        <v>57</v>
      </c>
      <c r="F130" s="228" t="s">
        <v>62</v>
      </c>
      <c r="G130" s="228"/>
      <c r="H130" s="228"/>
      <c r="I130" s="228"/>
      <c r="J130" s="163" t="s">
        <v>59</v>
      </c>
      <c r="K130" s="158">
        <v>4</v>
      </c>
      <c r="L130" s="158">
        <f t="shared" si="6"/>
        <v>4</v>
      </c>
      <c r="M130" s="244"/>
      <c r="N130" s="248"/>
      <c r="O130" s="244">
        <f t="shared" si="0"/>
        <v>0</v>
      </c>
      <c r="P130" s="245"/>
      <c r="Q130" s="246"/>
      <c r="R130" s="247"/>
      <c r="S130" s="133"/>
      <c r="T130" s="129"/>
      <c r="U130" s="129" t="s">
        <v>14</v>
      </c>
      <c r="V130" s="129" t="s">
        <v>115</v>
      </c>
      <c r="W130" s="129">
        <v>0</v>
      </c>
      <c r="X130" s="129">
        <f>W130*K130</f>
        <v>0</v>
      </c>
      <c r="Y130" s="129">
        <v>0</v>
      </c>
      <c r="Z130" s="129">
        <f>Y130*K130</f>
        <v>0</v>
      </c>
      <c r="AA130" s="129">
        <v>0</v>
      </c>
      <c r="AB130" s="129">
        <f>AA130*K130</f>
        <v>0</v>
      </c>
      <c r="AC130" s="129"/>
      <c r="AD130" s="129">
        <f>L130*M130</f>
        <v>0</v>
      </c>
      <c r="AS130" s="134" t="s">
        <v>0</v>
      </c>
      <c r="AU130" s="134" t="s">
        <v>216</v>
      </c>
      <c r="AV130" s="134" t="s">
        <v>157</v>
      </c>
      <c r="AZ130" s="134" t="s">
        <v>199</v>
      </c>
      <c r="BF130" s="135">
        <f t="shared" si="1"/>
        <v>0</v>
      </c>
      <c r="BG130" s="135">
        <f t="shared" si="2"/>
        <v>0</v>
      </c>
      <c r="BH130" s="135">
        <f t="shared" si="3"/>
        <v>0</v>
      </c>
      <c r="BI130" s="135">
        <f t="shared" si="4"/>
        <v>0</v>
      </c>
      <c r="BJ130" s="135">
        <f t="shared" si="5"/>
        <v>0</v>
      </c>
      <c r="BK130" s="134" t="s">
        <v>157</v>
      </c>
      <c r="BL130" s="135">
        <f>ROUND(M130*K130,2)</f>
        <v>0</v>
      </c>
      <c r="BM130" s="134" t="s">
        <v>217</v>
      </c>
      <c r="BN130" s="134" t="s">
        <v>63</v>
      </c>
    </row>
    <row r="131" spans="2:66" s="130" customFormat="1" ht="22.5" customHeight="1">
      <c r="B131" s="132"/>
      <c r="C131" s="161">
        <v>14</v>
      </c>
      <c r="D131" s="161" t="s">
        <v>200</v>
      </c>
      <c r="E131" s="168" t="s">
        <v>61</v>
      </c>
      <c r="F131" s="228" t="s">
        <v>65</v>
      </c>
      <c r="G131" s="228"/>
      <c r="H131" s="228"/>
      <c r="I131" s="228"/>
      <c r="J131" s="163" t="s">
        <v>59</v>
      </c>
      <c r="K131" s="158">
        <v>4</v>
      </c>
      <c r="L131" s="158">
        <f t="shared" si="6"/>
        <v>4</v>
      </c>
      <c r="M131" s="244"/>
      <c r="N131" s="248"/>
      <c r="O131" s="244">
        <f t="shared" si="0"/>
        <v>0</v>
      </c>
      <c r="P131" s="245"/>
      <c r="Q131" s="246"/>
      <c r="R131" s="247"/>
      <c r="S131" s="133"/>
      <c r="T131" s="129"/>
      <c r="U131" s="129" t="s">
        <v>14</v>
      </c>
      <c r="V131" s="129" t="s">
        <v>115</v>
      </c>
      <c r="W131" s="129">
        <v>0</v>
      </c>
      <c r="X131" s="129">
        <f>W131*K131</f>
        <v>0</v>
      </c>
      <c r="Y131" s="129">
        <v>0</v>
      </c>
      <c r="Z131" s="129">
        <f>Y131*K131</f>
        <v>0</v>
      </c>
      <c r="AA131" s="129">
        <v>0</v>
      </c>
      <c r="AB131" s="129">
        <f>AA131*K131</f>
        <v>0</v>
      </c>
      <c r="AC131" s="129"/>
      <c r="AD131" s="129">
        <f>L131*M131</f>
        <v>0</v>
      </c>
      <c r="AS131" s="134" t="s">
        <v>0</v>
      </c>
      <c r="AU131" s="134" t="s">
        <v>216</v>
      </c>
      <c r="AV131" s="134" t="s">
        <v>157</v>
      </c>
      <c r="AZ131" s="134" t="s">
        <v>199</v>
      </c>
      <c r="BF131" s="135">
        <f t="shared" si="1"/>
        <v>0</v>
      </c>
      <c r="BG131" s="135">
        <f t="shared" si="2"/>
        <v>0</v>
      </c>
      <c r="BH131" s="135">
        <f t="shared" si="3"/>
        <v>0</v>
      </c>
      <c r="BI131" s="135">
        <f t="shared" si="4"/>
        <v>0</v>
      </c>
      <c r="BJ131" s="135">
        <f t="shared" si="5"/>
        <v>0</v>
      </c>
      <c r="BK131" s="134" t="s">
        <v>157</v>
      </c>
      <c r="BL131" s="135">
        <f>ROUND(M131*K131,2)</f>
        <v>0</v>
      </c>
      <c r="BM131" s="134" t="s">
        <v>217</v>
      </c>
      <c r="BN131" s="134" t="s">
        <v>66</v>
      </c>
    </row>
    <row r="132" spans="2:66" s="130" customFormat="1" ht="22.5" customHeight="1">
      <c r="B132" s="132"/>
      <c r="C132" s="161">
        <v>15</v>
      </c>
      <c r="D132" s="161" t="s">
        <v>200</v>
      </c>
      <c r="E132" s="168" t="s">
        <v>64</v>
      </c>
      <c r="F132" s="228" t="s">
        <v>68</v>
      </c>
      <c r="G132" s="228"/>
      <c r="H132" s="228"/>
      <c r="I132" s="228"/>
      <c r="J132" s="163" t="s">
        <v>59</v>
      </c>
      <c r="K132" s="158">
        <v>6</v>
      </c>
      <c r="L132" s="158">
        <f t="shared" si="6"/>
        <v>6</v>
      </c>
      <c r="M132" s="244"/>
      <c r="N132" s="248"/>
      <c r="O132" s="244">
        <f t="shared" si="0"/>
        <v>0</v>
      </c>
      <c r="P132" s="245"/>
      <c r="Q132" s="246"/>
      <c r="R132" s="247"/>
      <c r="S132" s="133"/>
      <c r="T132" s="129"/>
      <c r="U132" s="129" t="s">
        <v>14</v>
      </c>
      <c r="V132" s="129" t="s">
        <v>115</v>
      </c>
      <c r="W132" s="129">
        <v>0</v>
      </c>
      <c r="X132" s="129">
        <f>W132*K132</f>
        <v>0</v>
      </c>
      <c r="Y132" s="129">
        <v>0</v>
      </c>
      <c r="Z132" s="129">
        <f>Y132*K132</f>
        <v>0</v>
      </c>
      <c r="AA132" s="129">
        <v>0</v>
      </c>
      <c r="AB132" s="129">
        <f>AA132*K132</f>
        <v>0</v>
      </c>
      <c r="AC132" s="129"/>
      <c r="AD132" s="129">
        <f>L132*M132</f>
        <v>0</v>
      </c>
      <c r="AS132" s="134" t="s">
        <v>0</v>
      </c>
      <c r="AU132" s="134" t="s">
        <v>216</v>
      </c>
      <c r="AV132" s="134" t="s">
        <v>157</v>
      </c>
      <c r="AZ132" s="134" t="s">
        <v>199</v>
      </c>
      <c r="BF132" s="135">
        <f t="shared" si="1"/>
        <v>0</v>
      </c>
      <c r="BG132" s="135">
        <f t="shared" si="2"/>
        <v>0</v>
      </c>
      <c r="BH132" s="135">
        <f t="shared" si="3"/>
        <v>0</v>
      </c>
      <c r="BI132" s="135">
        <f t="shared" si="4"/>
        <v>0</v>
      </c>
      <c r="BJ132" s="135">
        <f t="shared" si="5"/>
        <v>0</v>
      </c>
      <c r="BK132" s="134" t="s">
        <v>157</v>
      </c>
      <c r="BL132" s="135">
        <f>ROUND(M132*K132,2)</f>
        <v>0</v>
      </c>
      <c r="BM132" s="134" t="s">
        <v>217</v>
      </c>
      <c r="BN132" s="134" t="s">
        <v>69</v>
      </c>
    </row>
    <row r="133" spans="2:66" s="130" customFormat="1" ht="22.5" customHeight="1">
      <c r="B133" s="132"/>
      <c r="C133" s="161">
        <v>16</v>
      </c>
      <c r="D133" s="161" t="s">
        <v>200</v>
      </c>
      <c r="E133" s="168" t="s">
        <v>67</v>
      </c>
      <c r="F133" s="228" t="s">
        <v>71</v>
      </c>
      <c r="G133" s="228"/>
      <c r="H133" s="228"/>
      <c r="I133" s="228"/>
      <c r="J133" s="163" t="s">
        <v>203</v>
      </c>
      <c r="K133" s="158">
        <v>1</v>
      </c>
      <c r="L133" s="158">
        <f t="shared" si="6"/>
        <v>1</v>
      </c>
      <c r="M133" s="244"/>
      <c r="N133" s="248"/>
      <c r="O133" s="244">
        <f t="shared" si="0"/>
        <v>0</v>
      </c>
      <c r="P133" s="245"/>
      <c r="Q133" s="246"/>
      <c r="R133" s="247"/>
      <c r="S133" s="133"/>
      <c r="T133" s="129"/>
      <c r="U133" s="129" t="s">
        <v>14</v>
      </c>
      <c r="V133" s="129" t="s">
        <v>115</v>
      </c>
      <c r="W133" s="129">
        <v>0</v>
      </c>
      <c r="X133" s="129">
        <f>W133*K133</f>
        <v>0</v>
      </c>
      <c r="Y133" s="129">
        <v>0</v>
      </c>
      <c r="Z133" s="129">
        <f>Y133*K133</f>
        <v>0</v>
      </c>
      <c r="AA133" s="129">
        <v>0</v>
      </c>
      <c r="AB133" s="129">
        <f>AA133*K133</f>
        <v>0</v>
      </c>
      <c r="AC133" s="129"/>
      <c r="AD133" s="129">
        <f>L133*M133</f>
        <v>0</v>
      </c>
      <c r="AS133" s="134" t="s">
        <v>0</v>
      </c>
      <c r="AU133" s="134" t="s">
        <v>216</v>
      </c>
      <c r="AV133" s="134" t="s">
        <v>157</v>
      </c>
      <c r="AZ133" s="134" t="s">
        <v>199</v>
      </c>
      <c r="BF133" s="135">
        <f t="shared" si="1"/>
        <v>0</v>
      </c>
      <c r="BG133" s="135">
        <f t="shared" si="2"/>
        <v>0</v>
      </c>
      <c r="BH133" s="135">
        <f t="shared" si="3"/>
        <v>0</v>
      </c>
      <c r="BI133" s="135">
        <f t="shared" si="4"/>
        <v>0</v>
      </c>
      <c r="BJ133" s="135">
        <f t="shared" si="5"/>
        <v>0</v>
      </c>
      <c r="BK133" s="134" t="s">
        <v>157</v>
      </c>
      <c r="BL133" s="135">
        <f>ROUND(M133*K133,2)</f>
        <v>0</v>
      </c>
      <c r="BM133" s="134" t="s">
        <v>217</v>
      </c>
      <c r="BN133" s="134" t="s">
        <v>72</v>
      </c>
    </row>
    <row r="134" spans="2:66" s="130" customFormat="1" ht="25.5" customHeight="1">
      <c r="B134" s="132"/>
      <c r="C134" s="150"/>
      <c r="D134" s="150"/>
      <c r="E134" s="151"/>
      <c r="F134" s="254"/>
      <c r="G134" s="254"/>
      <c r="H134" s="254"/>
      <c r="I134" s="254"/>
      <c r="J134" s="152"/>
      <c r="K134" s="153"/>
      <c r="L134" s="153"/>
      <c r="M134" s="154"/>
      <c r="N134" s="154"/>
      <c r="O134" s="164"/>
      <c r="P134" s="165"/>
      <c r="Q134" s="165"/>
      <c r="R134" s="165"/>
      <c r="S134" s="133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S134" s="134"/>
      <c r="AU134" s="134"/>
      <c r="AV134" s="134"/>
      <c r="AZ134" s="134"/>
      <c r="BF134" s="135"/>
      <c r="BG134" s="135"/>
      <c r="BH134" s="135"/>
      <c r="BI134" s="135"/>
      <c r="BJ134" s="135"/>
      <c r="BK134" s="134"/>
      <c r="BL134" s="135"/>
      <c r="BM134" s="134"/>
      <c r="BN134" s="134"/>
    </row>
    <row r="135" spans="2:66" s="138" customFormat="1" ht="24.75" customHeight="1">
      <c r="B135" s="139"/>
      <c r="C135" s="140"/>
      <c r="D135" s="143" t="s">
        <v>226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213">
        <f>SUM(O136:R151)</f>
        <v>0</v>
      </c>
      <c r="P135" s="214"/>
      <c r="Q135" s="214"/>
      <c r="R135" s="214"/>
      <c r="S135" s="142"/>
      <c r="T135" s="167"/>
      <c r="U135" s="167"/>
      <c r="V135" s="167"/>
      <c r="W135" s="167"/>
      <c r="X135" s="167">
        <f>SUM(X136:X150)</f>
        <v>59.163000000000004</v>
      </c>
      <c r="Y135" s="167"/>
      <c r="Z135" s="167">
        <f>SUM(Z136:Z150)</f>
        <v>0</v>
      </c>
      <c r="AA135" s="167"/>
      <c r="AB135" s="167">
        <f>SUM(AB136:AB150)</f>
        <v>0</v>
      </c>
      <c r="AC135" s="167"/>
      <c r="AD135" s="167">
        <f t="shared" ref="AD135:AD150" si="7">L135*M135</f>
        <v>0</v>
      </c>
      <c r="AS135" s="147" t="s">
        <v>204</v>
      </c>
      <c r="AU135" s="148" t="s">
        <v>147</v>
      </c>
      <c r="AV135" s="148" t="s">
        <v>155</v>
      </c>
      <c r="AZ135" s="147" t="s">
        <v>199</v>
      </c>
      <c r="BL135" s="149">
        <f>SUM(BL136:BL150)</f>
        <v>0</v>
      </c>
    </row>
    <row r="136" spans="2:66" s="156" customFormat="1" ht="31.5" customHeight="1">
      <c r="B136" s="155"/>
      <c r="C136" s="161">
        <v>17</v>
      </c>
      <c r="D136" s="161" t="s">
        <v>200</v>
      </c>
      <c r="E136" s="162" t="s">
        <v>73</v>
      </c>
      <c r="F136" s="228" t="s">
        <v>3</v>
      </c>
      <c r="G136" s="228"/>
      <c r="H136" s="228"/>
      <c r="I136" s="228"/>
      <c r="J136" s="163" t="s">
        <v>211</v>
      </c>
      <c r="K136" s="158">
        <v>0</v>
      </c>
      <c r="L136" s="158">
        <v>30</v>
      </c>
      <c r="M136" s="244"/>
      <c r="N136" s="248"/>
      <c r="O136" s="244">
        <f t="shared" ref="O136:O150" si="8">L136*M136</f>
        <v>0</v>
      </c>
      <c r="P136" s="245"/>
      <c r="Q136" s="246"/>
      <c r="R136" s="247"/>
      <c r="S136" s="157"/>
      <c r="T136" s="158"/>
      <c r="U136" s="158" t="s">
        <v>14</v>
      </c>
      <c r="V136" s="158" t="s">
        <v>115</v>
      </c>
      <c r="W136" s="158">
        <v>0.43159999999999998</v>
      </c>
      <c r="X136" s="158">
        <f>W136*L136</f>
        <v>12.948</v>
      </c>
      <c r="Y136" s="158">
        <v>0</v>
      </c>
      <c r="Z136" s="158">
        <f>Y136*L136</f>
        <v>0</v>
      </c>
      <c r="AA136" s="158">
        <v>0</v>
      </c>
      <c r="AB136" s="158">
        <f>AA136*L136</f>
        <v>0</v>
      </c>
      <c r="AC136" s="158"/>
      <c r="AD136" s="158">
        <f t="shared" si="7"/>
        <v>0</v>
      </c>
      <c r="AS136" s="159" t="s">
        <v>217</v>
      </c>
      <c r="AU136" s="159" t="s">
        <v>200</v>
      </c>
      <c r="AV136" s="159" t="s">
        <v>157</v>
      </c>
      <c r="AZ136" s="159" t="s">
        <v>199</v>
      </c>
      <c r="BF136" s="160">
        <f t="shared" ref="BF136:BF150" si="9">IF(V136="základná",O136,0)</f>
        <v>0</v>
      </c>
      <c r="BG136" s="160">
        <f t="shared" ref="BG136:BG150" si="10">IF(V136="znížená",O136,0)</f>
        <v>0</v>
      </c>
      <c r="BH136" s="160">
        <f t="shared" ref="BH136:BH150" si="11">IF(V136="zákl. prenesená",O136,0)</f>
        <v>0</v>
      </c>
      <c r="BI136" s="160">
        <f t="shared" ref="BI136:BI150" si="12">IF(V136="zníž. prenesená",O136,0)</f>
        <v>0</v>
      </c>
      <c r="BJ136" s="160">
        <f t="shared" ref="BJ136:BJ150" si="13">IF(V136="nulová",O136,0)</f>
        <v>0</v>
      </c>
      <c r="BK136" s="159" t="s">
        <v>157</v>
      </c>
      <c r="BL136" s="160">
        <f>ROUND(M136*L136,2)</f>
        <v>0</v>
      </c>
      <c r="BM136" s="159" t="s">
        <v>217</v>
      </c>
      <c r="BN136" s="159" t="s">
        <v>74</v>
      </c>
    </row>
    <row r="137" spans="2:66" s="156" customFormat="1" ht="31.5" customHeight="1">
      <c r="B137" s="155"/>
      <c r="C137" s="161">
        <v>18</v>
      </c>
      <c r="D137" s="161" t="s">
        <v>200</v>
      </c>
      <c r="E137" s="162" t="s">
        <v>75</v>
      </c>
      <c r="F137" s="228" t="s">
        <v>4</v>
      </c>
      <c r="G137" s="228"/>
      <c r="H137" s="228"/>
      <c r="I137" s="228"/>
      <c r="J137" s="163" t="s">
        <v>211</v>
      </c>
      <c r="K137" s="158">
        <v>0</v>
      </c>
      <c r="L137" s="158">
        <v>50</v>
      </c>
      <c r="M137" s="244"/>
      <c r="N137" s="248"/>
      <c r="O137" s="244">
        <f t="shared" si="8"/>
        <v>0</v>
      </c>
      <c r="P137" s="245"/>
      <c r="Q137" s="246"/>
      <c r="R137" s="247"/>
      <c r="S137" s="157"/>
      <c r="T137" s="158"/>
      <c r="U137" s="158" t="s">
        <v>14</v>
      </c>
      <c r="V137" s="158" t="s">
        <v>115</v>
      </c>
      <c r="W137" s="158">
        <v>0.4914</v>
      </c>
      <c r="X137" s="158">
        <f>W137*L137</f>
        <v>24.57</v>
      </c>
      <c r="Y137" s="158">
        <v>0</v>
      </c>
      <c r="Z137" s="158">
        <f>Y137*L137</f>
        <v>0</v>
      </c>
      <c r="AA137" s="158">
        <v>0</v>
      </c>
      <c r="AB137" s="158">
        <f>AA137*L137</f>
        <v>0</v>
      </c>
      <c r="AC137" s="158"/>
      <c r="AD137" s="158">
        <f t="shared" si="7"/>
        <v>0</v>
      </c>
      <c r="AS137" s="159" t="s">
        <v>217</v>
      </c>
      <c r="AU137" s="159" t="s">
        <v>200</v>
      </c>
      <c r="AV137" s="159" t="s">
        <v>157</v>
      </c>
      <c r="AZ137" s="159" t="s">
        <v>199</v>
      </c>
      <c r="BF137" s="160">
        <f t="shared" si="9"/>
        <v>0</v>
      </c>
      <c r="BG137" s="160">
        <f t="shared" si="10"/>
        <v>0</v>
      </c>
      <c r="BH137" s="160">
        <f t="shared" si="11"/>
        <v>0</v>
      </c>
      <c r="BI137" s="160">
        <f t="shared" si="12"/>
        <v>0</v>
      </c>
      <c r="BJ137" s="160">
        <f t="shared" si="13"/>
        <v>0</v>
      </c>
      <c r="BK137" s="159" t="s">
        <v>157</v>
      </c>
      <c r="BL137" s="160">
        <f>ROUND(M137*L137,2)</f>
        <v>0</v>
      </c>
      <c r="BM137" s="159" t="s">
        <v>217</v>
      </c>
      <c r="BN137" s="159" t="s">
        <v>76</v>
      </c>
    </row>
    <row r="138" spans="2:66" s="156" customFormat="1" ht="44.25" customHeight="1">
      <c r="B138" s="155"/>
      <c r="C138" s="161">
        <v>19</v>
      </c>
      <c r="D138" s="161" t="s">
        <v>200</v>
      </c>
      <c r="E138" s="162" t="s">
        <v>77</v>
      </c>
      <c r="F138" s="227" t="s">
        <v>247</v>
      </c>
      <c r="G138" s="228"/>
      <c r="H138" s="228"/>
      <c r="I138" s="228"/>
      <c r="J138" s="163" t="s">
        <v>211</v>
      </c>
      <c r="K138" s="158">
        <v>0</v>
      </c>
      <c r="L138" s="158">
        <v>80</v>
      </c>
      <c r="M138" s="253"/>
      <c r="N138" s="253"/>
      <c r="O138" s="244">
        <f t="shared" si="8"/>
        <v>0</v>
      </c>
      <c r="P138" s="245"/>
      <c r="Q138" s="246"/>
      <c r="R138" s="247"/>
      <c r="S138" s="157"/>
      <c r="T138" s="158"/>
      <c r="U138" s="158" t="s">
        <v>14</v>
      </c>
      <c r="V138" s="158" t="s">
        <v>115</v>
      </c>
      <c r="W138" s="158">
        <v>9.0999999999999998E-2</v>
      </c>
      <c r="X138" s="158">
        <f>W138*L138</f>
        <v>7.2799999999999994</v>
      </c>
      <c r="Y138" s="158">
        <v>0</v>
      </c>
      <c r="Z138" s="158">
        <f>Y138*L138</f>
        <v>0</v>
      </c>
      <c r="AA138" s="158">
        <v>0</v>
      </c>
      <c r="AB138" s="158">
        <f>AA138*L138</f>
        <v>0</v>
      </c>
      <c r="AC138" s="158"/>
      <c r="AD138" s="158">
        <f t="shared" si="7"/>
        <v>0</v>
      </c>
      <c r="AS138" s="159" t="s">
        <v>217</v>
      </c>
      <c r="AU138" s="159" t="s">
        <v>200</v>
      </c>
      <c r="AV138" s="159" t="s">
        <v>157</v>
      </c>
      <c r="AZ138" s="159" t="s">
        <v>199</v>
      </c>
      <c r="BF138" s="160">
        <f t="shared" si="9"/>
        <v>0</v>
      </c>
      <c r="BG138" s="160">
        <f t="shared" si="10"/>
        <v>0</v>
      </c>
      <c r="BH138" s="160">
        <f t="shared" si="11"/>
        <v>0</v>
      </c>
      <c r="BI138" s="160">
        <f t="shared" si="12"/>
        <v>0</v>
      </c>
      <c r="BJ138" s="160">
        <f t="shared" si="13"/>
        <v>0</v>
      </c>
      <c r="BK138" s="159" t="s">
        <v>157</v>
      </c>
      <c r="BL138" s="160">
        <f>ROUND(M138*L138,2)</f>
        <v>0</v>
      </c>
      <c r="BM138" s="159" t="s">
        <v>217</v>
      </c>
      <c r="BN138" s="159" t="s">
        <v>78</v>
      </c>
    </row>
    <row r="139" spans="2:66" s="156" customFormat="1" ht="44.25" customHeight="1">
      <c r="B139" s="155"/>
      <c r="C139" s="161">
        <v>20</v>
      </c>
      <c r="D139" s="161" t="s">
        <v>200</v>
      </c>
      <c r="E139" s="162" t="s">
        <v>79</v>
      </c>
      <c r="F139" s="227" t="s">
        <v>248</v>
      </c>
      <c r="G139" s="228"/>
      <c r="H139" s="228"/>
      <c r="I139" s="228"/>
      <c r="J139" s="163" t="s">
        <v>211</v>
      </c>
      <c r="K139" s="158">
        <v>0</v>
      </c>
      <c r="L139" s="158">
        <v>30</v>
      </c>
      <c r="M139" s="244"/>
      <c r="N139" s="248"/>
      <c r="O139" s="244">
        <f t="shared" si="8"/>
        <v>0</v>
      </c>
      <c r="P139" s="245"/>
      <c r="Q139" s="246"/>
      <c r="R139" s="247"/>
      <c r="S139" s="157"/>
      <c r="T139" s="158"/>
      <c r="U139" s="158" t="s">
        <v>14</v>
      </c>
      <c r="V139" s="158" t="s">
        <v>115</v>
      </c>
      <c r="W139" s="158">
        <v>0.16250000000000001</v>
      </c>
      <c r="X139" s="158">
        <f>W139*L139</f>
        <v>4.875</v>
      </c>
      <c r="Y139" s="158">
        <v>0</v>
      </c>
      <c r="Z139" s="158">
        <f>Y139*L139</f>
        <v>0</v>
      </c>
      <c r="AA139" s="158">
        <v>0</v>
      </c>
      <c r="AB139" s="158">
        <f>AA139*L139</f>
        <v>0</v>
      </c>
      <c r="AC139" s="158"/>
      <c r="AD139" s="158">
        <f t="shared" si="7"/>
        <v>0</v>
      </c>
      <c r="AS139" s="159" t="s">
        <v>217</v>
      </c>
      <c r="AU139" s="159" t="s">
        <v>200</v>
      </c>
      <c r="AV139" s="159" t="s">
        <v>157</v>
      </c>
      <c r="AZ139" s="159" t="s">
        <v>199</v>
      </c>
      <c r="BF139" s="160">
        <f t="shared" si="9"/>
        <v>0</v>
      </c>
      <c r="BG139" s="160">
        <f t="shared" si="10"/>
        <v>0</v>
      </c>
      <c r="BH139" s="160">
        <f t="shared" si="11"/>
        <v>0</v>
      </c>
      <c r="BI139" s="160">
        <f t="shared" si="12"/>
        <v>0</v>
      </c>
      <c r="BJ139" s="160">
        <f t="shared" si="13"/>
        <v>0</v>
      </c>
      <c r="BK139" s="159" t="s">
        <v>157</v>
      </c>
      <c r="BL139" s="160">
        <f>ROUND(M139*L139,2)</f>
        <v>0</v>
      </c>
      <c r="BM139" s="159" t="s">
        <v>217</v>
      </c>
      <c r="BN139" s="159" t="s">
        <v>80</v>
      </c>
    </row>
    <row r="140" spans="2:66" s="156" customFormat="1" ht="44.25" customHeight="1">
      <c r="B140" s="155"/>
      <c r="C140" s="161">
        <v>21</v>
      </c>
      <c r="D140" s="161" t="s">
        <v>200</v>
      </c>
      <c r="E140" s="162" t="s">
        <v>81</v>
      </c>
      <c r="F140" s="227" t="s">
        <v>249</v>
      </c>
      <c r="G140" s="228"/>
      <c r="H140" s="228"/>
      <c r="I140" s="228"/>
      <c r="J140" s="163" t="s">
        <v>211</v>
      </c>
      <c r="K140" s="158">
        <v>0</v>
      </c>
      <c r="L140" s="158">
        <v>50</v>
      </c>
      <c r="M140" s="244"/>
      <c r="N140" s="248"/>
      <c r="O140" s="244">
        <f t="shared" si="8"/>
        <v>0</v>
      </c>
      <c r="P140" s="245"/>
      <c r="Q140" s="246"/>
      <c r="R140" s="247"/>
      <c r="S140" s="157"/>
      <c r="T140" s="158"/>
      <c r="U140" s="158" t="s">
        <v>14</v>
      </c>
      <c r="V140" s="158" t="s">
        <v>115</v>
      </c>
      <c r="W140" s="158">
        <v>0.1898</v>
      </c>
      <c r="X140" s="158">
        <f>W140*L140</f>
        <v>9.49</v>
      </c>
      <c r="Y140" s="158">
        <v>0</v>
      </c>
      <c r="Z140" s="158">
        <f>Y140*L140</f>
        <v>0</v>
      </c>
      <c r="AA140" s="158">
        <v>0</v>
      </c>
      <c r="AB140" s="158">
        <f>AA140*L140</f>
        <v>0</v>
      </c>
      <c r="AC140" s="158"/>
      <c r="AD140" s="158">
        <f t="shared" si="7"/>
        <v>0</v>
      </c>
      <c r="AS140" s="159" t="s">
        <v>217</v>
      </c>
      <c r="AU140" s="159" t="s">
        <v>200</v>
      </c>
      <c r="AV140" s="159" t="s">
        <v>157</v>
      </c>
      <c r="AZ140" s="159" t="s">
        <v>199</v>
      </c>
      <c r="BF140" s="160">
        <f t="shared" si="9"/>
        <v>0</v>
      </c>
      <c r="BG140" s="160">
        <f t="shared" si="10"/>
        <v>0</v>
      </c>
      <c r="BH140" s="160">
        <f t="shared" si="11"/>
        <v>0</v>
      </c>
      <c r="BI140" s="160">
        <f t="shared" si="12"/>
        <v>0</v>
      </c>
      <c r="BJ140" s="160">
        <f t="shared" si="13"/>
        <v>0</v>
      </c>
      <c r="BK140" s="159" t="s">
        <v>157</v>
      </c>
      <c r="BL140" s="160">
        <f>ROUND(M140*L140,2)</f>
        <v>0</v>
      </c>
      <c r="BM140" s="159" t="s">
        <v>217</v>
      </c>
      <c r="BN140" s="159" t="s">
        <v>82</v>
      </c>
    </row>
    <row r="141" spans="2:66" s="156" customFormat="1" ht="43.9" customHeight="1">
      <c r="B141" s="155"/>
      <c r="C141" s="161">
        <v>22</v>
      </c>
      <c r="D141" s="161" t="s">
        <v>200</v>
      </c>
      <c r="E141" s="168" t="s">
        <v>224</v>
      </c>
      <c r="F141" s="252" t="s">
        <v>5</v>
      </c>
      <c r="G141" s="250"/>
      <c r="H141" s="250"/>
      <c r="I141" s="251"/>
      <c r="J141" s="163" t="s">
        <v>201</v>
      </c>
      <c r="K141" s="158">
        <v>0</v>
      </c>
      <c r="L141" s="158">
        <f>50*0.6</f>
        <v>30</v>
      </c>
      <c r="M141" s="244"/>
      <c r="N141" s="248"/>
      <c r="O141" s="244">
        <f t="shared" si="8"/>
        <v>0</v>
      </c>
      <c r="P141" s="245"/>
      <c r="Q141" s="246"/>
      <c r="R141" s="247"/>
      <c r="S141" s="157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>
        <f t="shared" si="7"/>
        <v>0</v>
      </c>
      <c r="AS141" s="159"/>
      <c r="AU141" s="159"/>
      <c r="AV141" s="159"/>
      <c r="AZ141" s="159"/>
      <c r="BF141" s="160"/>
      <c r="BG141" s="160"/>
      <c r="BH141" s="160"/>
      <c r="BI141" s="160"/>
      <c r="BJ141" s="160"/>
      <c r="BK141" s="159"/>
      <c r="BL141" s="160"/>
      <c r="BM141" s="159"/>
      <c r="BN141" s="159"/>
    </row>
    <row r="142" spans="2:66" s="156" customFormat="1" ht="43.9" customHeight="1">
      <c r="B142" s="155"/>
      <c r="C142" s="161">
        <v>23</v>
      </c>
      <c r="D142" s="161" t="s">
        <v>200</v>
      </c>
      <c r="E142" s="168" t="s">
        <v>223</v>
      </c>
      <c r="F142" s="252" t="s">
        <v>207</v>
      </c>
      <c r="G142" s="250"/>
      <c r="H142" s="250"/>
      <c r="I142" s="251"/>
      <c r="J142" s="163" t="s">
        <v>201</v>
      </c>
      <c r="K142" s="158">
        <v>0</v>
      </c>
      <c r="L142" s="158">
        <f>L141</f>
        <v>30</v>
      </c>
      <c r="M142" s="244"/>
      <c r="N142" s="248"/>
      <c r="O142" s="244">
        <f t="shared" si="8"/>
        <v>0</v>
      </c>
      <c r="P142" s="245"/>
      <c r="Q142" s="246"/>
      <c r="R142" s="247"/>
      <c r="S142" s="157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>
        <f t="shared" si="7"/>
        <v>0</v>
      </c>
      <c r="AS142" s="159"/>
      <c r="AU142" s="159"/>
      <c r="AV142" s="159"/>
      <c r="AZ142" s="159"/>
      <c r="BF142" s="160"/>
      <c r="BG142" s="160"/>
      <c r="BH142" s="160"/>
      <c r="BI142" s="160"/>
      <c r="BJ142" s="160"/>
      <c r="BK142" s="159"/>
      <c r="BL142" s="160"/>
      <c r="BM142" s="159"/>
      <c r="BN142" s="159"/>
    </row>
    <row r="143" spans="2:66" s="156" customFormat="1" ht="43.9" customHeight="1">
      <c r="B143" s="155"/>
      <c r="C143" s="161">
        <v>24</v>
      </c>
      <c r="D143" s="161" t="s">
        <v>200</v>
      </c>
      <c r="E143" s="162" t="s">
        <v>77</v>
      </c>
      <c r="F143" s="252" t="s">
        <v>6</v>
      </c>
      <c r="G143" s="250"/>
      <c r="H143" s="250"/>
      <c r="I143" s="251"/>
      <c r="J143" s="163" t="s">
        <v>201</v>
      </c>
      <c r="K143" s="158">
        <v>0</v>
      </c>
      <c r="L143" s="158">
        <f>L142</f>
        <v>30</v>
      </c>
      <c r="M143" s="244"/>
      <c r="N143" s="248"/>
      <c r="O143" s="244">
        <f t="shared" si="8"/>
        <v>0</v>
      </c>
      <c r="P143" s="245"/>
      <c r="Q143" s="246"/>
      <c r="R143" s="247"/>
      <c r="S143" s="157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>
        <f t="shared" si="7"/>
        <v>0</v>
      </c>
      <c r="AS143" s="159"/>
      <c r="AU143" s="159"/>
      <c r="AV143" s="159"/>
      <c r="AZ143" s="159"/>
      <c r="BF143" s="160"/>
      <c r="BG143" s="160"/>
      <c r="BH143" s="160"/>
      <c r="BI143" s="160"/>
      <c r="BJ143" s="160"/>
      <c r="BK143" s="159"/>
      <c r="BL143" s="160"/>
      <c r="BM143" s="159"/>
      <c r="BN143" s="159"/>
    </row>
    <row r="144" spans="2:66" s="156" customFormat="1" ht="43.9" customHeight="1">
      <c r="B144" s="155"/>
      <c r="C144" s="161">
        <v>25</v>
      </c>
      <c r="D144" s="161" t="s">
        <v>200</v>
      </c>
      <c r="E144" s="162" t="s">
        <v>225</v>
      </c>
      <c r="F144" s="252" t="s">
        <v>7</v>
      </c>
      <c r="G144" s="250"/>
      <c r="H144" s="250"/>
      <c r="I144" s="251"/>
      <c r="J144" s="163" t="s">
        <v>214</v>
      </c>
      <c r="K144" s="158">
        <v>0</v>
      </c>
      <c r="L144" s="158">
        <f>L141*0.2</f>
        <v>6</v>
      </c>
      <c r="M144" s="244"/>
      <c r="N144" s="248"/>
      <c r="O144" s="244">
        <f t="shared" si="8"/>
        <v>0</v>
      </c>
      <c r="P144" s="245"/>
      <c r="Q144" s="246"/>
      <c r="R144" s="247"/>
      <c r="S144" s="157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>
        <f t="shared" si="7"/>
        <v>0</v>
      </c>
      <c r="AS144" s="159"/>
      <c r="AU144" s="159"/>
      <c r="AV144" s="159"/>
      <c r="AZ144" s="159"/>
      <c r="BF144" s="160"/>
      <c r="BG144" s="160"/>
      <c r="BH144" s="160"/>
      <c r="BI144" s="160"/>
      <c r="BJ144" s="160"/>
      <c r="BK144" s="159"/>
      <c r="BL144" s="160"/>
      <c r="BM144" s="159"/>
      <c r="BN144" s="159"/>
    </row>
    <row r="145" spans="2:66" s="156" customFormat="1" ht="22.5" customHeight="1">
      <c r="B145" s="155"/>
      <c r="C145" s="161">
        <v>26</v>
      </c>
      <c r="D145" s="161" t="s">
        <v>216</v>
      </c>
      <c r="E145" s="168" t="s">
        <v>70</v>
      </c>
      <c r="F145" s="252" t="s">
        <v>84</v>
      </c>
      <c r="G145" s="250"/>
      <c r="H145" s="250"/>
      <c r="I145" s="251"/>
      <c r="J145" s="163" t="s">
        <v>211</v>
      </c>
      <c r="K145" s="158">
        <v>30</v>
      </c>
      <c r="L145" s="158">
        <v>73</v>
      </c>
      <c r="M145" s="244"/>
      <c r="N145" s="248"/>
      <c r="O145" s="244">
        <f t="shared" si="8"/>
        <v>0</v>
      </c>
      <c r="P145" s="245"/>
      <c r="Q145" s="246"/>
      <c r="R145" s="247"/>
      <c r="S145" s="157"/>
      <c r="T145" s="158"/>
      <c r="U145" s="158" t="s">
        <v>14</v>
      </c>
      <c r="V145" s="158" t="s">
        <v>115</v>
      </c>
      <c r="W145" s="158">
        <v>0</v>
      </c>
      <c r="X145" s="158">
        <f t="shared" ref="X145:X150" si="14">W145*K145</f>
        <v>0</v>
      </c>
      <c r="Y145" s="158">
        <v>0</v>
      </c>
      <c r="Z145" s="158">
        <f t="shared" ref="Z145:Z150" si="15">Y145*K145</f>
        <v>0</v>
      </c>
      <c r="AA145" s="158">
        <v>0</v>
      </c>
      <c r="AB145" s="158">
        <f t="shared" ref="AB145:AB150" si="16">AA145*K145</f>
        <v>0</v>
      </c>
      <c r="AC145" s="158"/>
      <c r="AD145" s="158">
        <f t="shared" si="7"/>
        <v>0</v>
      </c>
      <c r="AE145" s="156">
        <v>43</v>
      </c>
      <c r="AS145" s="159" t="s">
        <v>0</v>
      </c>
      <c r="AU145" s="159" t="s">
        <v>216</v>
      </c>
      <c r="AV145" s="159" t="s">
        <v>157</v>
      </c>
      <c r="AZ145" s="159" t="s">
        <v>199</v>
      </c>
      <c r="BF145" s="160">
        <f t="shared" si="9"/>
        <v>0</v>
      </c>
      <c r="BG145" s="160">
        <f t="shared" si="10"/>
        <v>0</v>
      </c>
      <c r="BH145" s="160">
        <f t="shared" si="11"/>
        <v>0</v>
      </c>
      <c r="BI145" s="160">
        <f t="shared" si="12"/>
        <v>0</v>
      </c>
      <c r="BJ145" s="160">
        <f t="shared" si="13"/>
        <v>0</v>
      </c>
      <c r="BK145" s="159" t="s">
        <v>157</v>
      </c>
      <c r="BL145" s="160">
        <f t="shared" ref="BL145:BL150" si="17">ROUND(M145*K145,2)</f>
        <v>0</v>
      </c>
      <c r="BM145" s="159" t="s">
        <v>217</v>
      </c>
      <c r="BN145" s="159" t="s">
        <v>85</v>
      </c>
    </row>
    <row r="146" spans="2:66" s="156" customFormat="1" ht="22.5" customHeight="1">
      <c r="B146" s="155"/>
      <c r="C146" s="161">
        <v>27</v>
      </c>
      <c r="D146" s="161" t="s">
        <v>216</v>
      </c>
      <c r="E146" s="168" t="s">
        <v>238</v>
      </c>
      <c r="F146" s="249" t="s">
        <v>237</v>
      </c>
      <c r="G146" s="250"/>
      <c r="H146" s="250"/>
      <c r="I146" s="251"/>
      <c r="J146" s="163" t="s">
        <v>211</v>
      </c>
      <c r="K146" s="158">
        <v>80</v>
      </c>
      <c r="L146" s="158">
        <v>80</v>
      </c>
      <c r="M146" s="244"/>
      <c r="N146" s="248"/>
      <c r="O146" s="244">
        <f t="shared" si="8"/>
        <v>0</v>
      </c>
      <c r="P146" s="245"/>
      <c r="Q146" s="246"/>
      <c r="R146" s="247"/>
      <c r="S146" s="157"/>
      <c r="T146" s="158"/>
      <c r="U146" s="158" t="s">
        <v>14</v>
      </c>
      <c r="V146" s="158" t="s">
        <v>115</v>
      </c>
      <c r="W146" s="158">
        <v>0</v>
      </c>
      <c r="X146" s="158">
        <f t="shared" si="14"/>
        <v>0</v>
      </c>
      <c r="Y146" s="158">
        <v>0</v>
      </c>
      <c r="Z146" s="158">
        <f t="shared" si="15"/>
        <v>0</v>
      </c>
      <c r="AA146" s="158">
        <v>0</v>
      </c>
      <c r="AB146" s="158">
        <f t="shared" si="16"/>
        <v>0</v>
      </c>
      <c r="AC146" s="158"/>
      <c r="AD146" s="158">
        <f t="shared" si="7"/>
        <v>0</v>
      </c>
      <c r="AS146" s="159" t="s">
        <v>0</v>
      </c>
      <c r="AU146" s="159" t="s">
        <v>216</v>
      </c>
      <c r="AV146" s="159" t="s">
        <v>157</v>
      </c>
      <c r="AZ146" s="159" t="s">
        <v>199</v>
      </c>
      <c r="BF146" s="160">
        <f t="shared" si="9"/>
        <v>0</v>
      </c>
      <c r="BG146" s="160">
        <f t="shared" si="10"/>
        <v>0</v>
      </c>
      <c r="BH146" s="160">
        <f t="shared" si="11"/>
        <v>0</v>
      </c>
      <c r="BI146" s="160">
        <f t="shared" si="12"/>
        <v>0</v>
      </c>
      <c r="BJ146" s="160">
        <f t="shared" si="13"/>
        <v>0</v>
      </c>
      <c r="BK146" s="159" t="s">
        <v>157</v>
      </c>
      <c r="BL146" s="160">
        <f t="shared" si="17"/>
        <v>0</v>
      </c>
      <c r="BM146" s="159" t="s">
        <v>217</v>
      </c>
      <c r="BN146" s="159" t="s">
        <v>87</v>
      </c>
    </row>
    <row r="147" spans="2:66" s="156" customFormat="1" ht="22.5" customHeight="1">
      <c r="B147" s="155"/>
      <c r="C147" s="161">
        <v>28</v>
      </c>
      <c r="D147" s="161" t="s">
        <v>216</v>
      </c>
      <c r="E147" s="168" t="s">
        <v>239</v>
      </c>
      <c r="F147" s="252" t="s">
        <v>89</v>
      </c>
      <c r="G147" s="250"/>
      <c r="H147" s="250"/>
      <c r="I147" s="251"/>
      <c r="J147" s="163" t="s">
        <v>211</v>
      </c>
      <c r="K147" s="158">
        <v>80</v>
      </c>
      <c r="L147" s="158">
        <v>80</v>
      </c>
      <c r="M147" s="244"/>
      <c r="N147" s="248"/>
      <c r="O147" s="244">
        <f t="shared" si="8"/>
        <v>0</v>
      </c>
      <c r="P147" s="245"/>
      <c r="Q147" s="246"/>
      <c r="R147" s="247"/>
      <c r="S147" s="157"/>
      <c r="T147" s="158"/>
      <c r="U147" s="158" t="s">
        <v>14</v>
      </c>
      <c r="V147" s="158" t="s">
        <v>115</v>
      </c>
      <c r="W147" s="158">
        <v>0</v>
      </c>
      <c r="X147" s="158">
        <f t="shared" si="14"/>
        <v>0</v>
      </c>
      <c r="Y147" s="158">
        <v>0</v>
      </c>
      <c r="Z147" s="158">
        <f t="shared" si="15"/>
        <v>0</v>
      </c>
      <c r="AA147" s="158">
        <v>0</v>
      </c>
      <c r="AB147" s="158">
        <f t="shared" si="16"/>
        <v>0</v>
      </c>
      <c r="AC147" s="158"/>
      <c r="AD147" s="158">
        <f t="shared" si="7"/>
        <v>0</v>
      </c>
      <c r="AS147" s="159" t="s">
        <v>0</v>
      </c>
      <c r="AU147" s="159" t="s">
        <v>216</v>
      </c>
      <c r="AV147" s="159" t="s">
        <v>157</v>
      </c>
      <c r="AZ147" s="159" t="s">
        <v>199</v>
      </c>
      <c r="BF147" s="160">
        <f t="shared" si="9"/>
        <v>0</v>
      </c>
      <c r="BG147" s="160">
        <f t="shared" si="10"/>
        <v>0</v>
      </c>
      <c r="BH147" s="160">
        <f t="shared" si="11"/>
        <v>0</v>
      </c>
      <c r="BI147" s="160">
        <f t="shared" si="12"/>
        <v>0</v>
      </c>
      <c r="BJ147" s="160">
        <f t="shared" si="13"/>
        <v>0</v>
      </c>
      <c r="BK147" s="159" t="s">
        <v>157</v>
      </c>
      <c r="BL147" s="160">
        <f t="shared" si="17"/>
        <v>0</v>
      </c>
      <c r="BM147" s="159" t="s">
        <v>217</v>
      </c>
      <c r="BN147" s="159" t="s">
        <v>90</v>
      </c>
    </row>
    <row r="148" spans="2:66" s="156" customFormat="1" ht="22.5" customHeight="1">
      <c r="B148" s="155"/>
      <c r="C148" s="161">
        <v>29</v>
      </c>
      <c r="D148" s="161" t="s">
        <v>216</v>
      </c>
      <c r="E148" s="168" t="s">
        <v>240</v>
      </c>
      <c r="F148" s="252" t="s">
        <v>92</v>
      </c>
      <c r="G148" s="250"/>
      <c r="H148" s="250"/>
      <c r="I148" s="251"/>
      <c r="J148" s="163" t="s">
        <v>201</v>
      </c>
      <c r="K148" s="158">
        <v>35</v>
      </c>
      <c r="L148" s="158">
        <v>35</v>
      </c>
      <c r="M148" s="244"/>
      <c r="N148" s="248"/>
      <c r="O148" s="244">
        <f t="shared" si="8"/>
        <v>0</v>
      </c>
      <c r="P148" s="245"/>
      <c r="Q148" s="246"/>
      <c r="R148" s="247"/>
      <c r="S148" s="157"/>
      <c r="T148" s="158"/>
      <c r="U148" s="158" t="s">
        <v>14</v>
      </c>
      <c r="V148" s="158" t="s">
        <v>115</v>
      </c>
      <c r="W148" s="158">
        <v>0</v>
      </c>
      <c r="X148" s="158">
        <f t="shared" si="14"/>
        <v>0</v>
      </c>
      <c r="Y148" s="158">
        <v>0</v>
      </c>
      <c r="Z148" s="158">
        <f t="shared" si="15"/>
        <v>0</v>
      </c>
      <c r="AA148" s="158">
        <v>0</v>
      </c>
      <c r="AB148" s="158">
        <f t="shared" si="16"/>
        <v>0</v>
      </c>
      <c r="AC148" s="158"/>
      <c r="AD148" s="158">
        <f t="shared" si="7"/>
        <v>0</v>
      </c>
      <c r="AS148" s="159" t="s">
        <v>0</v>
      </c>
      <c r="AU148" s="159" t="s">
        <v>216</v>
      </c>
      <c r="AV148" s="159" t="s">
        <v>157</v>
      </c>
      <c r="AZ148" s="159" t="s">
        <v>199</v>
      </c>
      <c r="BF148" s="160">
        <f t="shared" si="9"/>
        <v>0</v>
      </c>
      <c r="BG148" s="160">
        <f t="shared" si="10"/>
        <v>0</v>
      </c>
      <c r="BH148" s="160">
        <f t="shared" si="11"/>
        <v>0</v>
      </c>
      <c r="BI148" s="160">
        <f t="shared" si="12"/>
        <v>0</v>
      </c>
      <c r="BJ148" s="160">
        <f t="shared" si="13"/>
        <v>0</v>
      </c>
      <c r="BK148" s="159" t="s">
        <v>157</v>
      </c>
      <c r="BL148" s="160">
        <f t="shared" si="17"/>
        <v>0</v>
      </c>
      <c r="BM148" s="159" t="s">
        <v>217</v>
      </c>
      <c r="BN148" s="159" t="s">
        <v>93</v>
      </c>
    </row>
    <row r="149" spans="2:66" s="130" customFormat="1" ht="22.5" customHeight="1">
      <c r="B149" s="132"/>
      <c r="C149" s="161">
        <v>30</v>
      </c>
      <c r="D149" s="161" t="s">
        <v>216</v>
      </c>
      <c r="E149" s="168" t="s">
        <v>245</v>
      </c>
      <c r="F149" s="249" t="s">
        <v>235</v>
      </c>
      <c r="G149" s="250"/>
      <c r="H149" s="250"/>
      <c r="I149" s="251"/>
      <c r="J149" s="163" t="s">
        <v>211</v>
      </c>
      <c r="K149" s="158">
        <v>10</v>
      </c>
      <c r="L149" s="158">
        <v>10</v>
      </c>
      <c r="M149" s="244"/>
      <c r="N149" s="248"/>
      <c r="O149" s="244">
        <f t="shared" si="8"/>
        <v>0</v>
      </c>
      <c r="P149" s="245"/>
      <c r="Q149" s="246"/>
      <c r="R149" s="247"/>
      <c r="S149" s="133"/>
      <c r="T149" s="129"/>
      <c r="U149" s="129" t="s">
        <v>14</v>
      </c>
      <c r="V149" s="129" t="s">
        <v>115</v>
      </c>
      <c r="W149" s="129">
        <v>0</v>
      </c>
      <c r="X149" s="129">
        <f t="shared" si="14"/>
        <v>0</v>
      </c>
      <c r="Y149" s="129">
        <v>0</v>
      </c>
      <c r="Z149" s="129">
        <f t="shared" si="15"/>
        <v>0</v>
      </c>
      <c r="AA149" s="129">
        <v>0</v>
      </c>
      <c r="AB149" s="129">
        <f t="shared" si="16"/>
        <v>0</v>
      </c>
      <c r="AC149" s="129"/>
      <c r="AD149" s="129">
        <f t="shared" si="7"/>
        <v>0</v>
      </c>
      <c r="AS149" s="134" t="s">
        <v>0</v>
      </c>
      <c r="AU149" s="134" t="s">
        <v>216</v>
      </c>
      <c r="AV149" s="134" t="s">
        <v>157</v>
      </c>
      <c r="AZ149" s="134" t="s">
        <v>199</v>
      </c>
      <c r="BF149" s="135">
        <f t="shared" si="9"/>
        <v>0</v>
      </c>
      <c r="BG149" s="135">
        <f t="shared" si="10"/>
        <v>0</v>
      </c>
      <c r="BH149" s="135">
        <f t="shared" si="11"/>
        <v>0</v>
      </c>
      <c r="BI149" s="135">
        <f t="shared" si="12"/>
        <v>0</v>
      </c>
      <c r="BJ149" s="135">
        <f t="shared" si="13"/>
        <v>0</v>
      </c>
      <c r="BK149" s="134" t="s">
        <v>157</v>
      </c>
      <c r="BL149" s="135">
        <f t="shared" si="17"/>
        <v>0</v>
      </c>
      <c r="BM149" s="134" t="s">
        <v>217</v>
      </c>
      <c r="BN149" s="134" t="s">
        <v>95</v>
      </c>
    </row>
    <row r="150" spans="2:66" s="130" customFormat="1" ht="22.5" customHeight="1">
      <c r="B150" s="132"/>
      <c r="C150" s="161">
        <v>31</v>
      </c>
      <c r="D150" s="161" t="s">
        <v>216</v>
      </c>
      <c r="E150" s="168" t="s">
        <v>246</v>
      </c>
      <c r="F150" s="249" t="s">
        <v>236</v>
      </c>
      <c r="G150" s="250"/>
      <c r="H150" s="250"/>
      <c r="I150" s="251"/>
      <c r="J150" s="163" t="s">
        <v>211</v>
      </c>
      <c r="K150" s="158">
        <v>3</v>
      </c>
      <c r="L150" s="158">
        <v>3</v>
      </c>
      <c r="M150" s="244"/>
      <c r="N150" s="248"/>
      <c r="O150" s="244">
        <f t="shared" si="8"/>
        <v>0</v>
      </c>
      <c r="P150" s="245"/>
      <c r="Q150" s="246"/>
      <c r="R150" s="247"/>
      <c r="S150" s="133"/>
      <c r="T150" s="129"/>
      <c r="U150" s="129" t="s">
        <v>14</v>
      </c>
      <c r="V150" s="129" t="s">
        <v>115</v>
      </c>
      <c r="W150" s="129">
        <v>0</v>
      </c>
      <c r="X150" s="129">
        <f t="shared" si="14"/>
        <v>0</v>
      </c>
      <c r="Y150" s="129">
        <v>0</v>
      </c>
      <c r="Z150" s="129">
        <f t="shared" si="15"/>
        <v>0</v>
      </c>
      <c r="AA150" s="129">
        <v>0</v>
      </c>
      <c r="AB150" s="129">
        <f t="shared" si="16"/>
        <v>0</v>
      </c>
      <c r="AC150" s="129"/>
      <c r="AD150" s="129">
        <f t="shared" si="7"/>
        <v>0</v>
      </c>
      <c r="AS150" s="134" t="s">
        <v>0</v>
      </c>
      <c r="AU150" s="134" t="s">
        <v>216</v>
      </c>
      <c r="AV150" s="134" t="s">
        <v>157</v>
      </c>
      <c r="AZ150" s="134" t="s">
        <v>199</v>
      </c>
      <c r="BF150" s="135">
        <f t="shared" si="9"/>
        <v>0</v>
      </c>
      <c r="BG150" s="135">
        <f t="shared" si="10"/>
        <v>0</v>
      </c>
      <c r="BH150" s="135">
        <f t="shared" si="11"/>
        <v>0</v>
      </c>
      <c r="BI150" s="135">
        <f t="shared" si="12"/>
        <v>0</v>
      </c>
      <c r="BJ150" s="135">
        <f t="shared" si="13"/>
        <v>0</v>
      </c>
      <c r="BK150" s="134" t="s">
        <v>157</v>
      </c>
      <c r="BL150" s="135">
        <f t="shared" si="17"/>
        <v>0</v>
      </c>
      <c r="BM150" s="134" t="s">
        <v>217</v>
      </c>
      <c r="BN150" s="134" t="s">
        <v>97</v>
      </c>
    </row>
    <row r="151" spans="2:66" s="1" customFormat="1" ht="6.95" customHeight="1">
      <c r="B151" s="55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7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37"/>
    </row>
  </sheetData>
  <mergeCells count="157">
    <mergeCell ref="O118:R118"/>
    <mergeCell ref="M118:N118"/>
    <mergeCell ref="O115:R115"/>
    <mergeCell ref="O116:R116"/>
    <mergeCell ref="O113:R113"/>
    <mergeCell ref="M113:N113"/>
    <mergeCell ref="P19:Q19"/>
    <mergeCell ref="H36:J36"/>
    <mergeCell ref="F8:Q8"/>
    <mergeCell ref="P10:Q10"/>
    <mergeCell ref="P12:Q12"/>
    <mergeCell ref="P13:Q13"/>
    <mergeCell ref="P18:Q18"/>
    <mergeCell ref="P21:Q21"/>
    <mergeCell ref="P16:Q16"/>
    <mergeCell ref="N36:Q36"/>
    <mergeCell ref="E25:M25"/>
    <mergeCell ref="H35:J35"/>
    <mergeCell ref="P15:Q15"/>
    <mergeCell ref="N28:Q28"/>
    <mergeCell ref="N85:R85"/>
    <mergeCell ref="F80:Q80"/>
    <mergeCell ref="N82:Q82"/>
    <mergeCell ref="N84:R84"/>
    <mergeCell ref="N110:R110"/>
    <mergeCell ref="C87:G87"/>
    <mergeCell ref="H33:J33"/>
    <mergeCell ref="F79:Q79"/>
    <mergeCell ref="F78:Q78"/>
    <mergeCell ref="H34:J34"/>
    <mergeCell ref="H37:J37"/>
    <mergeCell ref="O91:R91"/>
    <mergeCell ref="N111:R111"/>
    <mergeCell ref="N37:Q37"/>
    <mergeCell ref="C76:R76"/>
    <mergeCell ref="F7:Q7"/>
    <mergeCell ref="F133:I133"/>
    <mergeCell ref="M133:N133"/>
    <mergeCell ref="O133:R133"/>
    <mergeCell ref="M132:N132"/>
    <mergeCell ref="O132:R132"/>
    <mergeCell ref="M124:N124"/>
    <mergeCell ref="M39:Q39"/>
    <mergeCell ref="O87:R87"/>
    <mergeCell ref="O89:R89"/>
    <mergeCell ref="O90:R90"/>
    <mergeCell ref="F106:Q106"/>
    <mergeCell ref="N108:Q108"/>
    <mergeCell ref="F104:Q104"/>
    <mergeCell ref="O92:R92"/>
    <mergeCell ref="O94:R94"/>
    <mergeCell ref="N34:Q34"/>
    <mergeCell ref="N35:Q35"/>
    <mergeCell ref="N29:Q29"/>
    <mergeCell ref="N31:Q31"/>
    <mergeCell ref="N33:Q33"/>
    <mergeCell ref="P22:Q22"/>
    <mergeCell ref="M96:R96"/>
    <mergeCell ref="C102:R102"/>
    <mergeCell ref="T2:AD2"/>
    <mergeCell ref="O129:R129"/>
    <mergeCell ref="F121:I121"/>
    <mergeCell ref="M121:N121"/>
    <mergeCell ref="M125:N125"/>
    <mergeCell ref="O125:R125"/>
    <mergeCell ref="F129:I129"/>
    <mergeCell ref="M129:N129"/>
    <mergeCell ref="O124:R124"/>
    <mergeCell ref="F127:I127"/>
    <mergeCell ref="O121:R121"/>
    <mergeCell ref="F118:I118"/>
    <mergeCell ref="F122:I122"/>
    <mergeCell ref="M122:N122"/>
    <mergeCell ref="M120:N120"/>
    <mergeCell ref="O122:R122"/>
    <mergeCell ref="O128:R128"/>
    <mergeCell ref="O123:R123"/>
    <mergeCell ref="F128:I128"/>
    <mergeCell ref="M128:N128"/>
    <mergeCell ref="O114:R114"/>
    <mergeCell ref="F120:I120"/>
    <mergeCell ref="O119:R119"/>
    <mergeCell ref="M117:N117"/>
    <mergeCell ref="O139:R139"/>
    <mergeCell ref="F138:I138"/>
    <mergeCell ref="F139:I139"/>
    <mergeCell ref="F137:I137"/>
    <mergeCell ref="M137:N137"/>
    <mergeCell ref="F136:I136"/>
    <mergeCell ref="O136:R136"/>
    <mergeCell ref="M139:N139"/>
    <mergeCell ref="H1:K1"/>
    <mergeCell ref="M127:N127"/>
    <mergeCell ref="O127:R127"/>
    <mergeCell ref="F126:I126"/>
    <mergeCell ref="O126:R126"/>
    <mergeCell ref="M126:N126"/>
    <mergeCell ref="F105:Q105"/>
    <mergeCell ref="F113:I113"/>
    <mergeCell ref="O131:R131"/>
    <mergeCell ref="F132:I132"/>
    <mergeCell ref="F117:I117"/>
    <mergeCell ref="O120:R120"/>
    <mergeCell ref="O117:R117"/>
    <mergeCell ref="C2:R2"/>
    <mergeCell ref="C4:R4"/>
    <mergeCell ref="F6:Q6"/>
    <mergeCell ref="F119:I119"/>
    <mergeCell ref="M119:N119"/>
    <mergeCell ref="F124:I124"/>
    <mergeCell ref="F141:I141"/>
    <mergeCell ref="F134:I134"/>
    <mergeCell ref="F123:I123"/>
    <mergeCell ref="M123:N123"/>
    <mergeCell ref="F125:I125"/>
    <mergeCell ref="M136:N136"/>
    <mergeCell ref="O130:R130"/>
    <mergeCell ref="F131:I131"/>
    <mergeCell ref="M131:N131"/>
    <mergeCell ref="O138:R138"/>
    <mergeCell ref="O135:R135"/>
    <mergeCell ref="O137:R137"/>
    <mergeCell ref="M138:N138"/>
    <mergeCell ref="F130:I130"/>
    <mergeCell ref="M130:N130"/>
    <mergeCell ref="F140:I140"/>
    <mergeCell ref="M140:N140"/>
    <mergeCell ref="M141:N141"/>
    <mergeCell ref="M144:N144"/>
    <mergeCell ref="F143:I143"/>
    <mergeCell ref="M145:N145"/>
    <mergeCell ref="F147:I147"/>
    <mergeCell ref="M147:N147"/>
    <mergeCell ref="O147:R147"/>
    <mergeCell ref="O143:R143"/>
    <mergeCell ref="M143:N143"/>
    <mergeCell ref="F145:I145"/>
    <mergeCell ref="O145:R145"/>
    <mergeCell ref="F144:I144"/>
    <mergeCell ref="O141:R141"/>
    <mergeCell ref="F146:I146"/>
    <mergeCell ref="M146:N146"/>
    <mergeCell ref="O140:R140"/>
    <mergeCell ref="O142:R142"/>
    <mergeCell ref="M148:N148"/>
    <mergeCell ref="O148:R148"/>
    <mergeCell ref="F150:I150"/>
    <mergeCell ref="F148:I148"/>
    <mergeCell ref="O150:R150"/>
    <mergeCell ref="O149:R149"/>
    <mergeCell ref="M150:N150"/>
    <mergeCell ref="F142:I142"/>
    <mergeCell ref="M142:N142"/>
    <mergeCell ref="O144:R144"/>
    <mergeCell ref="O146:R146"/>
    <mergeCell ref="F149:I149"/>
    <mergeCell ref="M149:N149"/>
  </mergeCells>
  <phoneticPr fontId="0" type="noConversion"/>
  <hyperlinks>
    <hyperlink ref="F1:G1" location="C2" display="1) Krycí list rozpočtu" xr:uid="{00000000-0004-0000-0200-000000000000}"/>
    <hyperlink ref="H1:K1" location="C87" display="2) Rekapitulácia rozpočtu" xr:uid="{00000000-0004-0000-0200-000001000000}"/>
    <hyperlink ref="M1" location="C114" display="3) Rozpočet" xr:uid="{00000000-0004-0000-0200-000002000000}"/>
    <hyperlink ref="T1:U1" location="'Rekapitulácia stavby'!C2" display="Rekapitulácia stavby" xr:uid="{00000000-0004-0000-0200-000003000000}"/>
  </hyperlinks>
  <pageMargins left="0.59055118110236227" right="0.59055118110236227" top="0.51181102362204722" bottom="0.47244094488188981" header="0" footer="0"/>
  <pageSetup paperSize="9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Rekapitulácia stavby</vt:lpstr>
      <vt:lpstr>SO 04-PREKLADKA VN-22kV</vt:lpstr>
      <vt:lpstr>SO 04 - NAPOJENIE  ELEKTRO</vt:lpstr>
      <vt:lpstr>'Rekapitulácia stavby'!Oblasť_tlače</vt:lpstr>
      <vt:lpstr>'SO 04 - NAPOJENIE  ELEKTRO'!Oblasť_tlače</vt:lpstr>
      <vt:lpstr>'SO 04-PREKLADKA VN-22kV'!Oblasť_tlače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MATIA-PC\Maria</dc:creator>
  <cp:lastModifiedBy>Beatka</cp:lastModifiedBy>
  <cp:lastPrinted>2020-04-08T10:00:27Z</cp:lastPrinted>
  <dcterms:created xsi:type="dcterms:W3CDTF">2017-07-13T10:45:08Z</dcterms:created>
  <dcterms:modified xsi:type="dcterms:W3CDTF">2020-04-28T09:43:24Z</dcterms:modified>
</cp:coreProperties>
</file>