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520" firstSheet="2" activeTab="2"/>
  </bookViews>
  <sheets>
    <sheet name="Krycí list" sheetId="1" state="hidden" r:id="rId1"/>
    <sheet name="Rekapitulácia" sheetId="2" state="hidden" r:id="rId2"/>
    <sheet name="ZTI" sheetId="3" r:id="rId3"/>
    <sheet name="prípojka" sheetId="4" state="hidden" r:id="rId4"/>
    <sheet name="VV krycí list" sheetId="5" state="hidden" r:id="rId5"/>
    <sheet name="VV rekap" sheetId="6" state="hidden" r:id="rId6"/>
    <sheet name="VV " sheetId="7" state="hidden" r:id="rId7"/>
  </sheets>
  <definedNames>
    <definedName name="_xlnm.Print_Titles" localSheetId="3">'prípojka'!$6:$7</definedName>
    <definedName name="_xlnm.Print_Titles" localSheetId="2">'ZTI'!$11:$13</definedName>
  </definedNames>
  <calcPr fullCalcOnLoad="1"/>
</workbook>
</file>

<file path=xl/sharedStrings.xml><?xml version="1.0" encoding="utf-8"?>
<sst xmlns="http://schemas.openxmlformats.org/spreadsheetml/2006/main" count="970" uniqueCount="379">
  <si>
    <t>KRYCÍ LIST ROZPOČTU</t>
  </si>
  <si>
    <t>Názov stavby</t>
  </si>
  <si>
    <t>JKSO</t>
  </si>
  <si>
    <t xml:space="preserve"> </t>
  </si>
  <si>
    <t>Kód stavby</t>
  </si>
  <si>
    <t>007</t>
  </si>
  <si>
    <t>Názov objektu</t>
  </si>
  <si>
    <t>EČO</t>
  </si>
  <si>
    <t>Kód objektu</t>
  </si>
  <si>
    <t>014</t>
  </si>
  <si>
    <t>Názov časti</t>
  </si>
  <si>
    <t>Miesto</t>
  </si>
  <si>
    <t>Kód časti</t>
  </si>
  <si>
    <t>Názov podčasti</t>
  </si>
  <si>
    <t>Kód podčasti</t>
  </si>
  <si>
    <t>IČO</t>
  </si>
  <si>
    <t>DIČ</t>
  </si>
  <si>
    <t>Objednávateľ</t>
  </si>
  <si>
    <t>Projektant</t>
  </si>
  <si>
    <t>Zhotoviteľ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</si>
  <si>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</si>
  <si>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</si>
  <si>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</si>
  <si>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</si>
  <si>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</si>
  <si>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</si>
  <si>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</si>
  <si>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</si>
  <si>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</si>
  <si>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</si>
  <si>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</si>
  <si>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</si>
  <si>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</si>
  <si>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</si>
  <si>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</si>
  <si>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</si>
  <si>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</si>
  <si>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</si>
  <si>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</si>
  <si>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</si>
  <si>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</si>
  <si>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</si>
  <si>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</si>
  <si>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</si>
  <si>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</si>
  <si>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</si>
  <si>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</si>
  <si>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</si>
  <si>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</si>
  <si>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</si>
  <si>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</si>
  <si>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</si>
  <si>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</si>
  <si>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</si>
  <si>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</si>
  <si>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</si>
  <si>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</si>
  <si>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</si>
  <si>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</si>
  <si>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</si>
  <si>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</si>
  <si>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</si>
  <si>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</si>
  <si>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</si>
  <si>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</si>
  <si>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</si>
  <si>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</si>
  <si>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</si>
  <si>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</si>
  <si>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</si>
  <si>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</si>
  <si>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</si>
  <si>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REKAPITULÁCIA ROZPOČTU</t>
  </si>
  <si>
    <t>Stavba:</t>
  </si>
  <si>
    <t>Objekt:</t>
  </si>
  <si>
    <t>Časť:</t>
  </si>
  <si>
    <t xml:space="preserve">JKSO: </t>
  </si>
  <si>
    <t>Objednávateľ:</t>
  </si>
  <si>
    <t>Zhotoviteľ:</t>
  </si>
  <si>
    <t>Dátum:</t>
  </si>
  <si>
    <t>Kód</t>
  </si>
  <si>
    <t>Popis</t>
  </si>
  <si>
    <t>Cena celkom</t>
  </si>
  <si>
    <t>Hmotnosť celkom</t>
  </si>
  <si>
    <t>Suť celkom</t>
  </si>
  <si>
    <t>Celkom</t>
  </si>
  <si>
    <t>JKSO:</t>
  </si>
  <si>
    <t>P.Č.</t>
  </si>
  <si>
    <t>TV</t>
  </si>
  <si>
    <t>KCN</t>
  </si>
  <si>
    <t>Kód položky</t>
  </si>
  <si>
    <t>MJ</t>
  </si>
  <si>
    <t>Množstvo celkom</t>
  </si>
  <si>
    <t>Cena jednotková</t>
  </si>
  <si>
    <t>Hmotnosť</t>
  </si>
  <si>
    <t>Hmotnosť sute</t>
  </si>
  <si>
    <t>Hmotnosť sute celkom</t>
  </si>
  <si>
    <t>Sadzba DPH</t>
  </si>
  <si>
    <t>Typ položky</t>
  </si>
  <si>
    <t>Úroveň</t>
  </si>
  <si>
    <t>0</t>
  </si>
  <si>
    <t>1</t>
  </si>
  <si>
    <t>K</t>
  </si>
  <si>
    <t>2</t>
  </si>
  <si>
    <t>M</t>
  </si>
  <si>
    <t>MAT</t>
  </si>
  <si>
    <t>m</t>
  </si>
  <si>
    <t>ks</t>
  </si>
  <si>
    <t>Práce a dodávky PSV</t>
  </si>
  <si>
    <t>713</t>
  </si>
  <si>
    <t>Izolácie tepelné</t>
  </si>
  <si>
    <t>713482121</t>
  </si>
  <si>
    <t>Montáž trubíc z PE, hr.do 20 mm,vnút.priemer do 38</t>
  </si>
  <si>
    <t>721</t>
  </si>
  <si>
    <t>Zdravotech. vnútorná kanalizácia</t>
  </si>
  <si>
    <t>721171503</t>
  </si>
  <si>
    <t>Potrubie z rúr PE GEBERIT 50/3 odpadné prípojné</t>
  </si>
  <si>
    <t>721171508</t>
  </si>
  <si>
    <t>Potrubie z rúr PE GEBERIT 110/4, 3 odpadné prípojné</t>
  </si>
  <si>
    <t>721274103</t>
  </si>
  <si>
    <t>Ventilačné hlavice strešná - plastové DN 100 HUL 810</t>
  </si>
  <si>
    <t>721290111</t>
  </si>
  <si>
    <t>Ostatné - skúška tesnosti kanalizácie v objektoch vodou do DN 125</t>
  </si>
  <si>
    <t>722</t>
  </si>
  <si>
    <t>Zdravotechnika - vnútorný vodovod</t>
  </si>
  <si>
    <t>Montáž ventilu výtok., plavák.,vypúšť.,odvodňov.,kohút.plniaceho,vypúšťacieho PN 0.6, ventilov G 1/2</t>
  </si>
  <si>
    <t>731</t>
  </si>
  <si>
    <t>733191301</t>
  </si>
  <si>
    <t>722290234</t>
  </si>
  <si>
    <t>Prepláchnutie a dezinfekcia vodovodného potrubia do DN 80</t>
  </si>
  <si>
    <t>723</t>
  </si>
  <si>
    <t>Zdravotechnika - plynovod</t>
  </si>
  <si>
    <t>Armatúry a príslušenstvo     guľový kohút 1" plyn</t>
  </si>
  <si>
    <t>923</t>
  </si>
  <si>
    <t>230230016</t>
  </si>
  <si>
    <t>Hlavná tlaková skúška vzduchom 0, 6 MPa - STN 38 6413 DO DN 50</t>
  </si>
  <si>
    <t>Prechodka z PE na kov DN 25</t>
  </si>
  <si>
    <t>Montáž ventilu priameho, spätného,pod omietku,poistného,redukčného,šikmého G 5/4</t>
  </si>
  <si>
    <t>Armatúry a príslušenstvo     guľový kohút 5/4" voda</t>
  </si>
  <si>
    <t>RD O50 Pákozdyová</t>
  </si>
  <si>
    <t>Zdravotechnika</t>
  </si>
  <si>
    <t/>
  </si>
  <si>
    <t xml:space="preserve">REKAPITULÁCIA </t>
  </si>
  <si>
    <t>VÝKAZ VÝMER</t>
  </si>
  <si>
    <t>Výmena ležatých a stúpacích rozvodov kanalizácie, vody a plynu, Šancová 59-63, Bratislava</t>
  </si>
  <si>
    <t>721171411/P</t>
  </si>
  <si>
    <t>Potrubie z rúr WAVIN SiTech DN 110</t>
  </si>
  <si>
    <t>Potrubie z rúr PVC D 110 x 2,2</t>
  </si>
  <si>
    <t>Potrubie z rúr PVC D 125 x 4,9</t>
  </si>
  <si>
    <t>Potrubie z plastových rúr DN 15 PN 20</t>
  </si>
  <si>
    <t>Potrubie z plastových rúr DN 20 PN 20</t>
  </si>
  <si>
    <t>Potrubie z plastových rúr DN 25 PN 20</t>
  </si>
  <si>
    <t>Potrubie z plastových rúr DN 32 PN 20</t>
  </si>
  <si>
    <t>Potrubie z plastových rúr DN 40 PN 20</t>
  </si>
  <si>
    <t>Potrubie z plastových rúr DN 70 PN 20</t>
  </si>
  <si>
    <t>Potrubie z plastových rúr WAVIN TOGRIS M1 DN 20</t>
  </si>
  <si>
    <t>Detto, DN 32</t>
  </si>
  <si>
    <t>Detto, DN 40</t>
  </si>
  <si>
    <t>722171312/P</t>
  </si>
  <si>
    <t>Montáž ventilu priameho, spätného,pod omietku,poistného,redukčného,šikmého G 6/4"</t>
  </si>
  <si>
    <t>Armatúry a príslušenstvo     guľový kohút 6/4" voda</t>
  </si>
  <si>
    <t>Montáž ventilu priameho, spätného,pod omietku,poistného,redukčného,šikmého G 21/2"</t>
  </si>
  <si>
    <t>Armatúry a príslušenstvo     guľový kohút 21/2"" voda</t>
  </si>
  <si>
    <t>Tlaková skúška plastového potrubia do D32</t>
  </si>
  <si>
    <t>Tlaková skúška plastového potrubia do D63</t>
  </si>
  <si>
    <t>Tlaková skúška plastového potrubia do D90</t>
  </si>
  <si>
    <t>Presun hmôt pre vnútornú kanalizáciu v objektoch výšky do 36 m</t>
  </si>
  <si>
    <t>Presun hmôt pre vnútorný plynovod v objektoch výšky do 36m</t>
  </si>
  <si>
    <t>Presun hmôt pre vnútorný vodovod v objektoch výšky do 36 m</t>
  </si>
  <si>
    <t>Tlaková skúška potrubia závitového</t>
  </si>
  <si>
    <t>Potrubie z oceľ. rúr pozinkovaných DN 15</t>
  </si>
  <si>
    <t>Potrubie z oceľ. rúr pozinkovaných DN 50</t>
  </si>
  <si>
    <t xml:space="preserve">Izolácia  Trubice  Tubolit </t>
  </si>
  <si>
    <t>Potrubie z medených rúrok DN 25</t>
  </si>
  <si>
    <t>Potrubie z medených rúrok DN 32</t>
  </si>
  <si>
    <t>Montáž armatúry závitovej s dvoma závitmi, kohútik priamy,solenoidový ventil DN 40</t>
  </si>
  <si>
    <t>Montáž armatúry závitovej s dvoma závitmi, kohútik priamy,solenoidový ventil DN 25</t>
  </si>
  <si>
    <t>Armatúry a príslušenstvo     guľový kohút DN 40</t>
  </si>
  <si>
    <t>Potrubie z oceľových rúrok čiernych DN 50 - chránička</t>
  </si>
  <si>
    <t xml:space="preserve">Armatúry závitové - voda  vypúšťací kohút 1/2"    </t>
  </si>
  <si>
    <t xml:space="preserve">                    v rámci technickej prípravy stavby.</t>
  </si>
  <si>
    <t xml:space="preserve"> marec 2015</t>
  </si>
  <si>
    <t>KP</t>
  </si>
  <si>
    <t>Montáž a dodávka prechodky oceľ - meď</t>
  </si>
  <si>
    <t xml:space="preserve">Poznámka :  Rozpočet je stanovený len pre základný materiál potrubí a armatúr ( dodávka + montáž) v súlade so spracovanou PD. Podrobný rozpočet si vypracuje dodávateĺ </t>
  </si>
  <si>
    <t>Obnova a modernizácia bytového domu Švantnerova 3,5,7, Bratislava - Dúbravka p.č. 2252,2253</t>
  </si>
  <si>
    <t xml:space="preserve"> september 2016</t>
  </si>
  <si>
    <t>Presun hmôt pre vnútornú kanalizáciu v objektoch výšky do 24 m</t>
  </si>
  <si>
    <t>D + M</t>
  </si>
  <si>
    <t>Potrubie z plast hliník Rehau 25 x 3,5</t>
  </si>
  <si>
    <t>kg</t>
  </si>
  <si>
    <t>Oceľ. stav. dopln. konštrukcie</t>
  </si>
  <si>
    <t>Presun hmôt pre vnútorný vodovod v objektoch výšky do 24 m</t>
  </si>
  <si>
    <t>Práce a dodávky HSV</t>
  </si>
  <si>
    <t>Ostatné konštrukcie a práce</t>
  </si>
  <si>
    <t>Prepojenie doterajšieho potrubia</t>
  </si>
  <si>
    <t>Demontáž potrubia DN 25-50, zv. prem.,vodorov. prem., poplatok na skládke</t>
  </si>
  <si>
    <t>Investor :</t>
  </si>
  <si>
    <t xml:space="preserve">Projektant: </t>
  </si>
  <si>
    <t>Dátum :           Január 2014</t>
  </si>
  <si>
    <t xml:space="preserve">Stavba :   </t>
  </si>
  <si>
    <t>Por.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</si>
  <si>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</si>
  <si>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</si>
  <si>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</si>
  <si>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</si>
  <si>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</si>
  <si>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</si>
  <si>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</si>
  <si>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</si>
  <si>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</si>
  <si>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</si>
  <si>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</si>
  <si>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</si>
  <si>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</si>
  <si>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číslo</t>
  </si>
  <si>
    <t>výkaz-výmer</t>
  </si>
  <si>
    <t>výmera</t>
  </si>
  <si>
    <t>jednotka</t>
  </si>
  <si>
    <t>cena €</t>
  </si>
  <si>
    <t>a práce €</t>
  </si>
  <si>
    <t>materiál €</t>
  </si>
  <si>
    <t>rozpočtované</t>
  </si>
  <si>
    <t>od začiatku</t>
  </si>
  <si>
    <t>dodatok</t>
  </si>
  <si>
    <t>z režimu stavba</t>
  </si>
  <si>
    <t>DPH ( materiál )</t>
  </si>
  <si>
    <t>položky</t>
  </si>
  <si>
    <t>R E K A P I T U L Á C I A  HSV</t>
  </si>
  <si>
    <t>1.</t>
  </si>
  <si>
    <t>Zemné práce</t>
  </si>
  <si>
    <t>2.</t>
  </si>
  <si>
    <t>3.</t>
  </si>
  <si>
    <t>Podkladné konštrukcie</t>
  </si>
  <si>
    <t>4.</t>
  </si>
  <si>
    <t>Potrubné vedenie</t>
  </si>
  <si>
    <t>spolu :</t>
  </si>
  <si>
    <t>5.</t>
  </si>
  <si>
    <t>99827 - 6101</t>
  </si>
  <si>
    <t>Presun hmôt</t>
  </si>
  <si>
    <t>t</t>
  </si>
  <si>
    <t>6.</t>
  </si>
  <si>
    <t>99822 - 2011</t>
  </si>
  <si>
    <t>Presun hmôt - štrky</t>
  </si>
  <si>
    <r>
      <t>Z R N</t>
    </r>
    <r>
      <rPr>
        <sz val="8"/>
        <rFont val="Arial CE"/>
        <family val="2"/>
      </rPr>
      <t xml:space="preserve">         - HSV spolu :</t>
    </r>
  </si>
  <si>
    <t>€</t>
  </si>
  <si>
    <t>Iné náklady ( GZS )</t>
  </si>
  <si>
    <t>N á k l a d y  b e z   DPH</t>
  </si>
  <si>
    <t>1 - Z E M N É   P R Á C E</t>
  </si>
  <si>
    <t>m3</t>
  </si>
  <si>
    <t xml:space="preserve"> + napojenia                             =         8,0 m3</t>
  </si>
  <si>
    <t>13220 - 1209</t>
  </si>
  <si>
    <t>Prir. za lep. tr. 3</t>
  </si>
  <si>
    <t>15110 - 1101</t>
  </si>
  <si>
    <t>Zriadenie paženia rýh príložného do 2,0 m</t>
  </si>
  <si>
    <t>m2</t>
  </si>
  <si>
    <t xml:space="preserve"> + napojenia                                 =   16,00 m2</t>
  </si>
  <si>
    <t>15110 - 1111</t>
  </si>
  <si>
    <t>Odstránenie paženia príložného</t>
  </si>
  <si>
    <t>menej obsyp</t>
  </si>
  <si>
    <t>17510 - 1101</t>
  </si>
  <si>
    <t>Obsyp potrubia bez prehodenia</t>
  </si>
  <si>
    <t>7.</t>
  </si>
  <si>
    <t>P.C.</t>
  </si>
  <si>
    <t>Dodávka piesku - obsyp</t>
  </si>
  <si>
    <t>8.</t>
  </si>
  <si>
    <t>9.</t>
  </si>
  <si>
    <t>Poplatok za uskladnenie</t>
  </si>
  <si>
    <t>10.</t>
  </si>
  <si>
    <t>11.</t>
  </si>
  <si>
    <t>12.</t>
  </si>
  <si>
    <t>13.</t>
  </si>
  <si>
    <t xml:space="preserve">Vytýčenie trasy vodovodu, kanalizácie                                   </t>
  </si>
  <si>
    <t>km</t>
  </si>
  <si>
    <t>14.</t>
  </si>
  <si>
    <t>15.</t>
  </si>
  <si>
    <t>Z e m n é  p r á c e  s p o l u :</t>
  </si>
  <si>
    <t>45 - P O D K L A D N É  K O N Š T R U K C I E</t>
  </si>
  <si>
    <t>45231 - 1146</t>
  </si>
  <si>
    <t>Bloky  podkladné z bet. C 20/25</t>
  </si>
  <si>
    <t>0,3 x 0,3 x 0,20 x 2 = 0,04 m3</t>
  </si>
  <si>
    <t>45235 - 1101</t>
  </si>
  <si>
    <t>45157 - 3111</t>
  </si>
  <si>
    <t>Lôžko pod potrubie z piesku, štrkopiesku</t>
  </si>
  <si>
    <t>P o d k l a d n é   k o n š t r u k c i e   s p o l u :</t>
  </si>
  <si>
    <t>8 - P O T R U B N É  V E D E N I E</t>
  </si>
  <si>
    <t>87121 - 1121</t>
  </si>
  <si>
    <t>Montáž potrubia polyetyl. d 63</t>
  </si>
  <si>
    <t>89121 - 1221</t>
  </si>
  <si>
    <t>Montáž uzáverov s ručným kolom DN 50</t>
  </si>
  <si>
    <t>89121 - 1111</t>
  </si>
  <si>
    <t>Montáž uzáverov so zemnou súpravou DN 50</t>
  </si>
  <si>
    <t>89940 - 1112</t>
  </si>
  <si>
    <t>Montáž poklopov uzáverových</t>
  </si>
  <si>
    <t>89224 - 1111</t>
  </si>
  <si>
    <t xml:space="preserve">Tlakové skúšky DN do 80 </t>
  </si>
  <si>
    <t>89237 - 2111</t>
  </si>
  <si>
    <t>Zabezpečenie koncov</t>
  </si>
  <si>
    <t>89223 - 3111</t>
  </si>
  <si>
    <t>Preplach a dezinfekcia  do DN 70</t>
  </si>
  <si>
    <t>Potrubie HDPE PN 10 DN 50 + 10% tvarovky</t>
  </si>
  <si>
    <t>16.</t>
  </si>
  <si>
    <t>17.</t>
  </si>
  <si>
    <t>Zemná súprava uzáverová</t>
  </si>
  <si>
    <t>Uzáverové poklopy do vozovky</t>
  </si>
  <si>
    <t xml:space="preserve">Osadenie a dodávka vyhľadávacieho vodiča </t>
  </si>
  <si>
    <t>P o t r u b n é   v e d e n i e   s p o l u :</t>
  </si>
  <si>
    <t xml:space="preserve">Objekt : </t>
  </si>
  <si>
    <t>Prípojka vody</t>
  </si>
  <si>
    <t>17 x 1,0 x 2                             =       34,0 m3</t>
  </si>
  <si>
    <t>spolu :                                               42,0 m3</t>
  </si>
  <si>
    <t>Hĺbenie rýh hor. tr. 3 do 100 m3</t>
  </si>
  <si>
    <t>42 x 0,30</t>
  </si>
  <si>
    <t>13220 - 1201</t>
  </si>
  <si>
    <t>17 x 2 x 2                                    =   68,00 m2</t>
  </si>
  <si>
    <t>spolu :                                              84,00 m2</t>
  </si>
  <si>
    <t>Zásyp rýh, jám so zhutnením do 100 m3</t>
  </si>
  <si>
    <t>17410 - 1001</t>
  </si>
  <si>
    <t>Výkop                                             42,00 m3</t>
  </si>
  <si>
    <t>17 x 1,1 x 0,50                         = -   9,35 m3</t>
  </si>
  <si>
    <t>z pol. č. 5                                         9,35 m3</t>
  </si>
  <si>
    <t>17,0 x 1,0 x 0,15</t>
  </si>
  <si>
    <t>menej lôžko                              =  -   2,55 m3</t>
  </si>
  <si>
    <t>spolu :                                              6,80 m3</t>
  </si>
  <si>
    <t>Vodorov. prem. výkopku do 3 km - prebytok</t>
  </si>
  <si>
    <t>spolu :                                           32,65 m3</t>
  </si>
  <si>
    <t>42,0 - 32,65</t>
  </si>
  <si>
    <t>Prir. za ďalší km</t>
  </si>
  <si>
    <t>27 x 9,35</t>
  </si>
  <si>
    <t>16250 - 1102</t>
  </si>
  <si>
    <t>16250 - 1105</t>
  </si>
  <si>
    <t>15 x 1,0</t>
  </si>
  <si>
    <t>Odstránenie a znovuzriadenie bet. plochy</t>
  </si>
  <si>
    <t>Debnenie blokov</t>
  </si>
  <si>
    <t>89121 - 3111</t>
  </si>
  <si>
    <t>Montáž ventilov DN 50</t>
  </si>
  <si>
    <t>89135 - 9111</t>
  </si>
  <si>
    <t>A 4 mm2  vrátane vývodov</t>
  </si>
  <si>
    <t>Osadenie a dodávka výstražnej fólie</t>
  </si>
  <si>
    <t>Spätný ventil  DN 50</t>
  </si>
  <si>
    <t>Guľový uzáver DN 50</t>
  </si>
  <si>
    <t xml:space="preserve">Montáž navrtávacích pásov na púotrubí DN 200 </t>
  </si>
  <si>
    <t>Navrtávací pás na potrubí DN 200 s uzáverom</t>
  </si>
  <si>
    <t>Vysekanie drážky150/150</t>
  </si>
  <si>
    <t>Demontáž kanalizačnej rúry liatinovej, zvislé prem., vodorov, prem. poplatok na skládkr</t>
  </si>
  <si>
    <t>Zariaďovacie predmety</t>
  </si>
  <si>
    <t>Dvierka plastové 15/30</t>
  </si>
  <si>
    <t>Zamurovanie drážky, omietky + maľby</t>
  </si>
  <si>
    <t>Presun hmôt pre oceľ.stav. dopln. konštr v objektoch výšky do 24 m</t>
  </si>
  <si>
    <t xml:space="preserve">Montáž a dodávka úchytného systému </t>
  </si>
  <si>
    <t xml:space="preserve">Presun hmôt pre izolácie tepelné v objektoch </t>
  </si>
  <si>
    <t>Rekonštrukcia hlavných rozvodov kanalizácie a vody a prípojky teplovodu pre ZŠ Kalinčiakova č.12., Bratislava</t>
  </si>
  <si>
    <t xml:space="preserve"> december 2019</t>
  </si>
  <si>
    <t>Potrubie odpadné Rehau Raupian plus hrdlové 50 x 1,8</t>
  </si>
  <si>
    <t>Čistiaci kus DN 50</t>
  </si>
  <si>
    <t>Zriadenie prípojky na potrubí vyvedenie a upevnenie odpadových výpustiek D 50</t>
  </si>
  <si>
    <t>Prepojenie jestv. kanalizačného potrubia 1. NP+ 4. NP</t>
  </si>
  <si>
    <t>Potrubie z plast hliník Rehau 16 x 2,2</t>
  </si>
  <si>
    <t>Montáž ventilu priameho, spätného,pod omietku,poistného,redukčného,šikmého G 3/4"</t>
  </si>
  <si>
    <t>Armatúry a príslušenstvo     guľový kohút  3/4" voda</t>
  </si>
  <si>
    <t>Tlaková skúška plastového potrubia do DN 100</t>
  </si>
  <si>
    <t xml:space="preserve">Montáž umývadla bez výtokovej armatúry z bieleho diturvitu so zápachovou uzávierkou </t>
  </si>
  <si>
    <t>SUB</t>
  </si>
  <si>
    <t>uzávierkou</t>
  </si>
  <si>
    <t>Dodávka umývadla, sifón chrómovaný,</t>
  </si>
  <si>
    <t>Montáž batérie umývadlovej drezovej stojankovej s mechanickým ovládaním G 1/2</t>
  </si>
  <si>
    <t>Dodávka batérií U,D - stojánkové</t>
  </si>
  <si>
    <t>Vnútrostav. presun hmôt v. do 24m, do 100m</t>
  </si>
  <si>
    <t>Demontáž umývadiel + nástenných ventilov ( 0,0195t)</t>
  </si>
  <si>
    <t>Izolácia  Trubice  Tubolit hr. 1,5 cm</t>
  </si>
  <si>
    <t>Dvierka plastové 15/15</t>
  </si>
  <si>
    <t>voda   =  133 kg</t>
  </si>
  <si>
    <t>kanal  =  205 kg</t>
  </si>
  <si>
    <t>Vysekanie drážky200/150</t>
  </si>
  <si>
    <t>Vysekanie  - podlaha bet. 7 x 1 x 0,30 + znovuzriadenie</t>
  </si>
  <si>
    <t xml:space="preserve"> - cem. poter hr. 30mm, bet. mazanina hr. 70mm, liate teraco 100 mmhydroizolácia - lepenka SKLOBIT, podkl. bet. hr. 100mm, </t>
  </si>
  <si>
    <t>Zemné práce pod bet. plochou 7x1x1 - výkop, zásyp, obsyp, lôžko pod potrubie hr. 150mm, presuny</t>
  </si>
  <si>
    <t>R</t>
  </si>
  <si>
    <t>Presun hmôt pre zariaďovacie predmety v objektoch výšky do 24m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</si>
</sst>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###;\-####"/>
    <numFmt numFmtId="173" formatCode="#,##0;\-#,##0"/>
    <numFmt numFmtId="174" formatCode="#,##0.00;\-#,##0.00"/>
    <numFmt numFmtId="175" formatCode="#,##0.000;\-#,##0.000"/>
    <numFmt numFmtId="176" formatCode="#,##0.00000;\-#,##0.00000"/>
    <numFmt numFmtId="177" formatCode="#,##0.0;\-#,##0.0"/>
    <numFmt numFmtId="178" formatCode="#,##0.000_ ;\-#,##0.000\ "/>
    <numFmt numFmtId="179" formatCode="#,##0.000"/>
    <numFmt numFmtId="180" formatCode="0.000"/>
    <numFmt numFmtId="181" formatCode="#,##0.00000"/>
    <numFmt numFmtId="182" formatCode="#"/>
  </numFmts>
  <fonts count="58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2"/>
      <name val="Arial CE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4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88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72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72" fontId="3" fillId="0" borderId="21" xfId="0" applyNumberFormat="1" applyFont="1" applyBorder="1" applyAlignment="1" applyProtection="1">
      <alignment horizontal="right" vertical="center"/>
      <protection/>
    </xf>
    <xf numFmtId="172" fontId="3" fillId="0" borderId="0" xfId="0" applyNumberFormat="1" applyFont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72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72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72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73" fontId="0" fillId="0" borderId="38" xfId="0" applyNumberFormat="1" applyFont="1" applyBorder="1" applyAlignment="1" applyProtection="1">
      <alignment horizontal="right" vertical="center"/>
      <protection/>
    </xf>
    <xf numFmtId="173" fontId="0" fillId="0" borderId="39" xfId="0" applyNumberFormat="1" applyFont="1" applyBorder="1" applyAlignment="1" applyProtection="1">
      <alignment horizontal="right" vertical="center"/>
      <protection/>
    </xf>
    <xf numFmtId="173" fontId="7" fillId="0" borderId="40" xfId="0" applyNumberFormat="1" applyFont="1" applyBorder="1" applyAlignment="1" applyProtection="1">
      <alignment horizontal="right" vertical="center"/>
      <protection/>
    </xf>
    <xf numFmtId="174" fontId="7" fillId="0" borderId="41" xfId="0" applyNumberFormat="1" applyFont="1" applyBorder="1" applyAlignment="1" applyProtection="1">
      <alignment horizontal="right" vertical="center"/>
      <protection/>
    </xf>
    <xf numFmtId="173" fontId="0" fillId="0" borderId="40" xfId="0" applyNumberFormat="1" applyFont="1" applyBorder="1" applyAlignment="1" applyProtection="1">
      <alignment horizontal="right" vertical="center"/>
      <protection/>
    </xf>
    <xf numFmtId="173" fontId="0" fillId="0" borderId="41" xfId="0" applyNumberFormat="1" applyFont="1" applyBorder="1" applyAlignment="1" applyProtection="1">
      <alignment horizontal="right" vertical="center"/>
      <protection/>
    </xf>
    <xf numFmtId="173" fontId="7" fillId="0" borderId="39" xfId="0" applyNumberFormat="1" applyFont="1" applyBorder="1" applyAlignment="1" applyProtection="1">
      <alignment horizontal="right" vertical="center"/>
      <protection/>
    </xf>
    <xf numFmtId="174" fontId="7" fillId="0" borderId="39" xfId="0" applyNumberFormat="1" applyFont="1" applyBorder="1" applyAlignment="1" applyProtection="1">
      <alignment horizontal="right" vertical="center"/>
      <protection/>
    </xf>
    <xf numFmtId="173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72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74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74" fontId="0" fillId="0" borderId="27" xfId="0" applyNumberFormat="1" applyFont="1" applyBorder="1" applyAlignment="1" applyProtection="1">
      <alignment horizontal="right" vertical="center"/>
      <protection/>
    </xf>
    <xf numFmtId="173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172" fontId="2" fillId="0" borderId="45" xfId="0" applyNumberFormat="1" applyFont="1" applyBorder="1" applyAlignment="1" applyProtection="1">
      <alignment horizontal="center" vertical="center"/>
      <protection/>
    </xf>
    <xf numFmtId="173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74" fontId="7" fillId="0" borderId="30" xfId="0" applyNumberFormat="1" applyFont="1" applyBorder="1" applyAlignment="1" applyProtection="1">
      <alignment horizontal="right" vertical="center"/>
      <protection/>
    </xf>
    <xf numFmtId="174" fontId="0" fillId="0" borderId="30" xfId="0" applyNumberFormat="1" applyFont="1" applyBorder="1" applyAlignment="1" applyProtection="1">
      <alignment horizontal="right" vertical="center"/>
      <protection/>
    </xf>
    <xf numFmtId="173" fontId="0" fillId="0" borderId="32" xfId="0" applyNumberFormat="1" applyFont="1" applyBorder="1" applyAlignment="1" applyProtection="1">
      <alignment horizontal="right" vertical="center"/>
      <protection/>
    </xf>
    <xf numFmtId="172" fontId="2" fillId="0" borderId="46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74" fontId="7" fillId="0" borderId="47" xfId="0" applyNumberFormat="1" applyFont="1" applyBorder="1" applyAlignment="1" applyProtection="1">
      <alignment horizontal="right" vertical="center"/>
      <protection/>
    </xf>
    <xf numFmtId="174" fontId="7" fillId="0" borderId="31" xfId="0" applyNumberFormat="1" applyFont="1" applyBorder="1" applyAlignment="1" applyProtection="1">
      <alignment horizontal="right" vertical="center"/>
      <protection/>
    </xf>
    <xf numFmtId="173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73" fontId="3" fillId="0" borderId="27" xfId="0" applyNumberFormat="1" applyFont="1" applyBorder="1" applyAlignment="1" applyProtection="1">
      <alignment horizontal="right" vertical="center"/>
      <protection/>
    </xf>
    <xf numFmtId="174" fontId="3" fillId="0" borderId="28" xfId="0" applyNumberFormat="1" applyFont="1" applyBorder="1" applyAlignment="1" applyProtection="1">
      <alignment horizontal="right" vertical="center"/>
      <protection/>
    </xf>
    <xf numFmtId="174" fontId="7" fillId="0" borderId="23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174" fontId="12" fillId="0" borderId="53" xfId="0" applyNumberFormat="1" applyFont="1" applyBorder="1" applyAlignment="1" applyProtection="1">
      <alignment horizontal="righ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72" fontId="3" fillId="34" borderId="46" xfId="0" applyNumberFormat="1" applyFont="1" applyFill="1" applyBorder="1" applyAlignment="1" applyProtection="1">
      <alignment horizontal="center" vertical="center"/>
      <protection/>
    </xf>
    <xf numFmtId="172" fontId="3" fillId="34" borderId="59" xfId="0" applyNumberFormat="1" applyFont="1" applyFill="1" applyBorder="1" applyAlignment="1" applyProtection="1">
      <alignment horizontal="center" vertical="center"/>
      <protection/>
    </xf>
    <xf numFmtId="172" fontId="3" fillId="34" borderId="60" xfId="0" applyNumberFormat="1" applyFont="1" applyFill="1" applyBorder="1" applyAlignment="1" applyProtection="1">
      <alignment horizontal="center" vertical="center"/>
      <protection/>
    </xf>
    <xf numFmtId="172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75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75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75" fontId="18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58" xfId="0" applyFont="1" applyFill="1" applyBorder="1" applyAlignment="1" applyProtection="1">
      <alignment horizontal="center" vertical="center" wrapText="1"/>
      <protection/>
    </xf>
    <xf numFmtId="172" fontId="2" fillId="34" borderId="40" xfId="0" applyNumberFormat="1" applyFont="1" applyFill="1" applyBorder="1" applyAlignment="1" applyProtection="1">
      <alignment horizontal="center" vertical="center"/>
      <protection/>
    </xf>
    <xf numFmtId="172" fontId="2" fillId="34" borderId="60" xfId="0" applyNumberFormat="1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left"/>
      <protection/>
    </xf>
    <xf numFmtId="0" fontId="2" fillId="33" borderId="31" xfId="0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 vertical="top"/>
      <protection/>
    </xf>
    <xf numFmtId="14" fontId="3" fillId="33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175" fontId="2" fillId="0" borderId="0" xfId="0" applyNumberFormat="1" applyFont="1" applyFill="1" applyAlignment="1" applyProtection="1">
      <alignment horizontal="right" vertical="center"/>
      <protection/>
    </xf>
    <xf numFmtId="176" fontId="2" fillId="0" borderId="0" xfId="0" applyNumberFormat="1" applyFont="1" applyFill="1" applyAlignment="1" applyProtection="1">
      <alignment horizontal="right" vertical="center"/>
      <protection/>
    </xf>
    <xf numFmtId="177" fontId="2" fillId="0" borderId="0" xfId="0" applyNumberFormat="1" applyFont="1" applyFill="1" applyAlignment="1" applyProtection="1">
      <alignment horizontal="right" vertical="center"/>
      <protection/>
    </xf>
    <xf numFmtId="173" fontId="2" fillId="0" borderId="0" xfId="0" applyNumberFormat="1" applyFont="1" applyFill="1" applyAlignment="1" applyProtection="1">
      <alignment horizontal="right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19" fillId="0" borderId="0" xfId="0" applyFont="1" applyFill="1" applyAlignment="1" applyProtection="1">
      <alignment horizontal="left" vertical="center" wrapText="1"/>
      <protection/>
    </xf>
    <xf numFmtId="175" fontId="19" fillId="0" borderId="0" xfId="0" applyNumberFormat="1" applyFont="1" applyFill="1" applyAlignment="1" applyProtection="1">
      <alignment horizontal="right" vertical="center"/>
      <protection/>
    </xf>
    <xf numFmtId="176" fontId="19" fillId="0" borderId="0" xfId="0" applyNumberFormat="1" applyFont="1" applyFill="1" applyAlignment="1" applyProtection="1">
      <alignment horizontal="right" vertical="center"/>
      <protection/>
    </xf>
    <xf numFmtId="177" fontId="19" fillId="0" borderId="0" xfId="0" applyNumberFormat="1" applyFont="1" applyFill="1" applyAlignment="1" applyProtection="1">
      <alignment horizontal="right" vertical="center"/>
      <protection/>
    </xf>
    <xf numFmtId="173" fontId="19" fillId="0" borderId="0" xfId="0" applyNumberFormat="1" applyFont="1" applyFill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175" fontId="16" fillId="0" borderId="0" xfId="0" applyNumberFormat="1" applyFont="1" applyFill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left" vertical="center"/>
      <protection/>
    </xf>
    <xf numFmtId="175" fontId="15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17" fillId="0" borderId="0" xfId="0" applyFont="1" applyFill="1" applyAlignment="1" applyProtection="1">
      <alignment horizontal="left" vertical="center"/>
      <protection/>
    </xf>
    <xf numFmtId="0" fontId="18" fillId="0" borderId="0" xfId="0" applyFont="1" applyFill="1" applyAlignment="1" applyProtection="1">
      <alignment horizontal="left" vertical="center"/>
      <protection/>
    </xf>
    <xf numFmtId="175" fontId="18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19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175" fontId="2" fillId="0" borderId="0" xfId="0" applyNumberFormat="1" applyFont="1" applyFill="1" applyAlignment="1" applyProtection="1">
      <alignment horizontal="right" vertical="center"/>
      <protection/>
    </xf>
    <xf numFmtId="176" fontId="2" fillId="0" borderId="0" xfId="0" applyNumberFormat="1" applyFont="1" applyFill="1" applyAlignment="1" applyProtection="1">
      <alignment horizontal="right" vertical="center"/>
      <protection/>
    </xf>
    <xf numFmtId="177" fontId="2" fillId="0" borderId="0" xfId="0" applyNumberFormat="1" applyFont="1" applyFill="1" applyAlignment="1" applyProtection="1">
      <alignment horizontal="right" vertical="center"/>
      <protection/>
    </xf>
    <xf numFmtId="173" fontId="2" fillId="0" borderId="0" xfId="0" applyNumberFormat="1" applyFont="1" applyFill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15" fillId="0" borderId="0" xfId="0" applyFont="1" applyFill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178" fontId="2" fillId="0" borderId="0" xfId="0" applyNumberFormat="1" applyFont="1" applyFill="1" applyAlignment="1" applyProtection="1">
      <alignment horizontal="left" vertical="center"/>
      <protection/>
    </xf>
    <xf numFmtId="0" fontId="1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179" fontId="14" fillId="0" borderId="0" xfId="0" applyNumberFormat="1" applyFont="1" applyAlignment="1" applyProtection="1">
      <alignment/>
      <protection locked="0"/>
    </xf>
    <xf numFmtId="179" fontId="3" fillId="0" borderId="0" xfId="0" applyNumberFormat="1" applyFont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0" fontId="3" fillId="0" borderId="0" xfId="45" applyFont="1" applyProtection="1">
      <alignment/>
      <protection locked="0"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 locked="0"/>
    </xf>
    <xf numFmtId="0" fontId="14" fillId="0" borderId="0" xfId="45" applyFont="1" applyProtection="1">
      <alignment/>
      <protection locked="0"/>
    </xf>
    <xf numFmtId="49" fontId="14" fillId="0" borderId="0" xfId="45" applyNumberFormat="1" applyFo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 locked="0"/>
    </xf>
    <xf numFmtId="180" fontId="7" fillId="0" borderId="0" xfId="0" applyNumberFormat="1" applyFont="1" applyAlignment="1" applyProtection="1">
      <alignment/>
      <protection locked="0"/>
    </xf>
    <xf numFmtId="179" fontId="7" fillId="0" borderId="0" xfId="0" applyNumberFormat="1" applyFont="1" applyAlignment="1" applyProtection="1">
      <alignment/>
      <protection locked="0"/>
    </xf>
    <xf numFmtId="0" fontId="7" fillId="0" borderId="0" xfId="45" applyFont="1" applyProtection="1">
      <alignment/>
      <protection locked="0"/>
    </xf>
    <xf numFmtId="0" fontId="12" fillId="0" borderId="0" xfId="45" applyFont="1" applyProtection="1">
      <alignment/>
      <protection locked="0"/>
    </xf>
    <xf numFmtId="49" fontId="12" fillId="0" borderId="0" xfId="45" applyNumberFormat="1" applyFo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3" fillId="0" borderId="61" xfId="0" applyFont="1" applyBorder="1" applyAlignment="1" applyProtection="1">
      <alignment horizontal="center"/>
      <protection locked="0"/>
    </xf>
    <xf numFmtId="0" fontId="3" fillId="0" borderId="62" xfId="0" applyFont="1" applyBorder="1" applyAlignment="1" applyProtection="1">
      <alignment horizontal="center"/>
      <protection locked="0"/>
    </xf>
    <xf numFmtId="4" fontId="3" fillId="0" borderId="62" xfId="0" applyNumberFormat="1" applyFont="1" applyBorder="1" applyAlignment="1" applyProtection="1">
      <alignment horizontal="center"/>
      <protection locked="0"/>
    </xf>
    <xf numFmtId="180" fontId="3" fillId="0" borderId="63" xfId="0" applyNumberFormat="1" applyFont="1" applyBorder="1" applyAlignment="1" applyProtection="1">
      <alignment horizontal="centerContinuous"/>
      <protection locked="0"/>
    </xf>
    <xf numFmtId="179" fontId="3" fillId="0" borderId="64" xfId="0" applyNumberFormat="1" applyFont="1" applyBorder="1" applyAlignment="1" applyProtection="1">
      <alignment horizontal="centerContinuous"/>
      <protection locked="0"/>
    </xf>
    <xf numFmtId="180" fontId="3" fillId="0" borderId="65" xfId="0" applyNumberFormat="1" applyFont="1" applyBorder="1" applyAlignment="1" applyProtection="1">
      <alignment horizontal="centerContinuous"/>
      <protection locked="0"/>
    </xf>
    <xf numFmtId="179" fontId="3" fillId="0" borderId="66" xfId="0" applyNumberFormat="1" applyFont="1" applyBorder="1" applyAlignment="1" applyProtection="1">
      <alignment horizontal="centerContinuous"/>
      <protection locked="0"/>
    </xf>
    <xf numFmtId="0" fontId="3" fillId="0" borderId="67" xfId="0" applyFont="1" applyBorder="1" applyAlignment="1" applyProtection="1">
      <alignment horizontal="center"/>
      <protection locked="0"/>
    </xf>
    <xf numFmtId="0" fontId="3" fillId="0" borderId="68" xfId="0" applyNumberFormat="1" applyFont="1" applyBorder="1" applyAlignment="1" applyProtection="1">
      <alignment horizontal="center"/>
      <protection locked="0"/>
    </xf>
    <xf numFmtId="0" fontId="3" fillId="0" borderId="69" xfId="0" applyNumberFormat="1" applyFont="1" applyBorder="1" applyAlignment="1" applyProtection="1">
      <alignment horizontal="center"/>
      <protection locked="0"/>
    </xf>
    <xf numFmtId="0" fontId="3" fillId="0" borderId="67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3" fillId="0" borderId="70" xfId="0" applyFont="1" applyBorder="1" applyAlignment="1" applyProtection="1">
      <alignment horizontal="center"/>
      <protection locked="0"/>
    </xf>
    <xf numFmtId="0" fontId="3" fillId="0" borderId="71" xfId="0" applyFont="1" applyBorder="1" applyAlignment="1" applyProtection="1">
      <alignment horizontal="center"/>
      <protection locked="0"/>
    </xf>
    <xf numFmtId="0" fontId="3" fillId="0" borderId="71" xfId="0" applyFont="1" applyBorder="1" applyAlignment="1" applyProtection="1">
      <alignment horizontal="center" vertical="center"/>
      <protection locked="0"/>
    </xf>
    <xf numFmtId="4" fontId="3" fillId="0" borderId="71" xfId="0" applyNumberFormat="1" applyFont="1" applyBorder="1" applyAlignment="1" applyProtection="1">
      <alignment horizontal="center"/>
      <protection locked="0"/>
    </xf>
    <xf numFmtId="180" fontId="3" fillId="0" borderId="72" xfId="0" applyNumberFormat="1" applyFont="1" applyBorder="1" applyAlignment="1" applyProtection="1">
      <alignment horizontal="center"/>
      <protection locked="0"/>
    </xf>
    <xf numFmtId="179" fontId="3" fillId="0" borderId="73" xfId="0" applyNumberFormat="1" applyFont="1" applyBorder="1" applyAlignment="1" applyProtection="1">
      <alignment horizontal="center"/>
      <protection locked="0"/>
    </xf>
    <xf numFmtId="180" fontId="3" fillId="0" borderId="74" xfId="0" applyNumberFormat="1" applyFont="1" applyBorder="1" applyAlignment="1" applyProtection="1">
      <alignment horizontal="center"/>
      <protection locked="0"/>
    </xf>
    <xf numFmtId="179" fontId="3" fillId="0" borderId="75" xfId="0" applyNumberFormat="1" applyFont="1" applyBorder="1" applyAlignment="1" applyProtection="1">
      <alignment horizontal="center"/>
      <protection locked="0"/>
    </xf>
    <xf numFmtId="0" fontId="3" fillId="0" borderId="76" xfId="0" applyFont="1" applyBorder="1" applyAlignment="1" applyProtection="1">
      <alignment horizontal="center"/>
      <protection locked="0"/>
    </xf>
    <xf numFmtId="0" fontId="3" fillId="0" borderId="77" xfId="0" applyNumberFormat="1" applyFont="1" applyBorder="1" applyAlignment="1" applyProtection="1">
      <alignment horizontal="center"/>
      <protection locked="0"/>
    </xf>
    <xf numFmtId="0" fontId="3" fillId="0" borderId="78" xfId="0" applyNumberFormat="1" applyFont="1" applyBorder="1" applyAlignment="1" applyProtection="1">
      <alignment horizontal="center"/>
      <protection locked="0"/>
    </xf>
    <xf numFmtId="0" fontId="3" fillId="0" borderId="76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 applyProtection="1">
      <alignment horizontal="center"/>
      <protection locked="0"/>
    </xf>
    <xf numFmtId="180" fontId="3" fillId="0" borderId="0" xfId="0" applyNumberFormat="1" applyFont="1" applyBorder="1" applyAlignment="1" applyProtection="1">
      <alignment horizontal="center"/>
      <protection locked="0"/>
    </xf>
    <xf numFmtId="179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/>
      <protection/>
    </xf>
    <xf numFmtId="180" fontId="3" fillId="0" borderId="0" xfId="0" applyNumberFormat="1" applyFont="1" applyAlignment="1" applyProtection="1">
      <alignment/>
      <protection/>
    </xf>
    <xf numFmtId="179" fontId="7" fillId="0" borderId="0" xfId="0" applyNumberFormat="1" applyFont="1" applyAlignment="1" applyProtection="1">
      <alignment/>
      <protection/>
    </xf>
    <xf numFmtId="179" fontId="3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4" fontId="14" fillId="0" borderId="0" xfId="0" applyNumberFormat="1" applyFont="1" applyBorder="1" applyAlignment="1" applyProtection="1">
      <alignment/>
      <protection locked="0"/>
    </xf>
    <xf numFmtId="4" fontId="14" fillId="0" borderId="79" xfId="0" applyNumberFormat="1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/>
    </xf>
    <xf numFmtId="4" fontId="14" fillId="0" borderId="8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/>
      <protection locked="0"/>
    </xf>
    <xf numFmtId="181" fontId="3" fillId="0" borderId="0" xfId="0" applyNumberFormat="1" applyFont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/>
    </xf>
    <xf numFmtId="179" fontId="3" fillId="0" borderId="0" xfId="0" applyNumberFormat="1" applyFont="1" applyAlignment="1" applyProtection="1">
      <alignment horizontal="right"/>
      <protection/>
    </xf>
    <xf numFmtId="2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 locked="0"/>
    </xf>
    <xf numFmtId="180" fontId="14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 horizontal="right"/>
      <protection locked="0"/>
    </xf>
    <xf numFmtId="49" fontId="23" fillId="0" borderId="0" xfId="0" applyNumberFormat="1" applyFont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 locked="0"/>
    </xf>
    <xf numFmtId="4" fontId="23" fillId="0" borderId="0" xfId="0" applyNumberFormat="1" applyFont="1" applyAlignment="1" applyProtection="1">
      <alignment/>
      <protection locked="0"/>
    </xf>
    <xf numFmtId="180" fontId="23" fillId="0" borderId="0" xfId="0" applyNumberFormat="1" applyFont="1" applyAlignment="1" applyProtection="1">
      <alignment/>
      <protection locked="0"/>
    </xf>
    <xf numFmtId="181" fontId="23" fillId="0" borderId="0" xfId="0" applyNumberFormat="1" applyFont="1" applyAlignment="1" applyProtection="1">
      <alignment/>
      <protection locked="0"/>
    </xf>
    <xf numFmtId="179" fontId="23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/>
    </xf>
    <xf numFmtId="17" fontId="14" fillId="0" borderId="0" xfId="0" applyNumberFormat="1" applyFont="1" applyAlignment="1" applyProtection="1">
      <alignment/>
      <protection locked="0"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182" fontId="3" fillId="35" borderId="0" xfId="0" applyNumberFormat="1" applyFont="1" applyFill="1" applyBorder="1" applyAlignment="1" applyProtection="1">
      <alignment horizontal="left" vertical="center" wrapText="1"/>
      <protection/>
    </xf>
    <xf numFmtId="182" fontId="3" fillId="35" borderId="0" xfId="0" applyNumberFormat="1" applyFont="1" applyFill="1" applyBorder="1" applyAlignment="1" applyProtection="1">
      <alignment horizontal="left" vertical="center"/>
      <protection/>
    </xf>
    <xf numFmtId="182" fontId="3" fillId="35" borderId="0" xfId="0" applyNumberFormat="1" applyFont="1" applyFill="1" applyBorder="1" applyAlignment="1" applyProtection="1">
      <alignment horizontal="center" vertical="center"/>
      <protection/>
    </xf>
    <xf numFmtId="179" fontId="3" fillId="35" borderId="0" xfId="0" applyNumberFormat="1" applyFont="1" applyFill="1" applyBorder="1" applyAlignment="1" applyProtection="1">
      <alignment horizontal="right" vertical="center"/>
      <protection/>
    </xf>
    <xf numFmtId="4" fontId="3" fillId="35" borderId="0" xfId="0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horizontal="center" vertical="top"/>
      <protection/>
    </xf>
    <xf numFmtId="182" fontId="2" fillId="35" borderId="0" xfId="0" applyNumberFormat="1" applyFont="1" applyFill="1" applyBorder="1" applyAlignment="1" applyProtection="1">
      <alignment horizontal="left" vertical="center"/>
      <protection/>
    </xf>
    <xf numFmtId="182" fontId="2" fillId="35" borderId="0" xfId="0" applyNumberFormat="1" applyFont="1" applyFill="1" applyBorder="1" applyAlignment="1" applyProtection="1">
      <alignment horizontal="left" vertical="center" wrapText="1"/>
      <protection/>
    </xf>
    <xf numFmtId="182" fontId="2" fillId="35" borderId="0" xfId="0" applyNumberFormat="1" applyFont="1" applyFill="1" applyBorder="1" applyAlignment="1" applyProtection="1">
      <alignment horizontal="center" vertical="center"/>
      <protection/>
    </xf>
    <xf numFmtId="179" fontId="2" fillId="35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top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KLs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1">
      <selection activeCell="A1" sqref="A1:IV16384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8515625" style="1" customWidth="1"/>
    <col min="4" max="4" width="6.710937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10.421875" style="1" customWidth="1"/>
    <col min="10" max="10" width="13.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421875" style="1" customWidth="1"/>
    <col min="16" max="16" width="3.00390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7.25" customHeight="1">
      <c r="A5" s="15"/>
      <c r="B5" s="16" t="s">
        <v>1</v>
      </c>
      <c r="C5" s="16"/>
      <c r="D5" s="16"/>
      <c r="E5" s="22" t="s">
        <v>139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7.25" customHeight="1" hidden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2" t="s">
        <v>140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customHeight="1" hidden="1">
      <c r="A8" s="15"/>
      <c r="B8" s="16" t="s">
        <v>8</v>
      </c>
      <c r="C8" s="16"/>
      <c r="D8" s="16"/>
      <c r="E8" s="22" t="s">
        <v>9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10</v>
      </c>
      <c r="C9" s="16"/>
      <c r="D9" s="16"/>
      <c r="E9" s="26" t="s">
        <v>3</v>
      </c>
      <c r="F9" s="27"/>
      <c r="G9" s="27"/>
      <c r="H9" s="27"/>
      <c r="I9" s="27"/>
      <c r="J9" s="28"/>
      <c r="K9" s="16"/>
      <c r="L9" s="16"/>
      <c r="M9" s="16"/>
      <c r="N9" s="16"/>
      <c r="O9" s="16" t="s">
        <v>11</v>
      </c>
      <c r="P9" s="29"/>
      <c r="Q9" s="30"/>
      <c r="R9" s="28"/>
      <c r="S9" s="21"/>
    </row>
    <row r="10" spans="1:19" ht="17.25" customHeight="1" hidden="1">
      <c r="A10" s="15"/>
      <c r="B10" s="16" t="s">
        <v>12</v>
      </c>
      <c r="C10" s="16"/>
      <c r="D10" s="16"/>
      <c r="E10" s="31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13</v>
      </c>
      <c r="C11" s="16"/>
      <c r="D11" s="16"/>
      <c r="E11" s="31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14</v>
      </c>
      <c r="C12" s="16"/>
      <c r="D12" s="16"/>
      <c r="E12" s="31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1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1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1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1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1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1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1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1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1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1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1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1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15</v>
      </c>
      <c r="P25" s="16" t="s">
        <v>16</v>
      </c>
      <c r="Q25" s="16"/>
      <c r="R25" s="16"/>
      <c r="S25" s="21"/>
    </row>
    <row r="26" spans="1:19" ht="17.25" customHeight="1">
      <c r="A26" s="15"/>
      <c r="B26" s="16" t="s">
        <v>17</v>
      </c>
      <c r="C26" s="16"/>
      <c r="D26" s="16"/>
      <c r="E26" s="17" t="s">
        <v>3</v>
      </c>
      <c r="F26" s="18"/>
      <c r="G26" s="18"/>
      <c r="H26" s="18"/>
      <c r="I26" s="18"/>
      <c r="J26" s="19"/>
      <c r="K26" s="16"/>
      <c r="L26" s="16"/>
      <c r="M26" s="16"/>
      <c r="N26" s="16"/>
      <c r="O26" s="32"/>
      <c r="P26" s="33"/>
      <c r="Q26" s="34"/>
      <c r="R26" s="35"/>
      <c r="S26" s="21"/>
    </row>
    <row r="27" spans="1:19" ht="17.25" customHeight="1">
      <c r="A27" s="15"/>
      <c r="B27" s="16" t="s">
        <v>18</v>
      </c>
      <c r="C27" s="16"/>
      <c r="D27" s="16"/>
      <c r="E27" s="22"/>
      <c r="F27" s="16"/>
      <c r="G27" s="16"/>
      <c r="H27" s="16"/>
      <c r="I27" s="16"/>
      <c r="J27" s="23"/>
      <c r="K27" s="16"/>
      <c r="L27" s="16"/>
      <c r="M27" s="16"/>
      <c r="N27" s="16"/>
      <c r="O27" s="32"/>
      <c r="P27" s="33"/>
      <c r="Q27" s="34"/>
      <c r="R27" s="35"/>
      <c r="S27" s="21"/>
    </row>
    <row r="28" spans="1:19" ht="17.25" customHeight="1">
      <c r="A28" s="15"/>
      <c r="B28" s="16" t="s">
        <v>19</v>
      </c>
      <c r="C28" s="16"/>
      <c r="D28" s="16"/>
      <c r="E28" s="22" t="s">
        <v>3</v>
      </c>
      <c r="F28" s="16"/>
      <c r="G28" s="16"/>
      <c r="H28" s="16"/>
      <c r="I28" s="16"/>
      <c r="J28" s="23"/>
      <c r="K28" s="16"/>
      <c r="L28" s="16"/>
      <c r="M28" s="16"/>
      <c r="N28" s="16"/>
      <c r="O28" s="32"/>
      <c r="P28" s="33"/>
      <c r="Q28" s="34"/>
      <c r="R28" s="35"/>
      <c r="S28" s="21"/>
    </row>
    <row r="29" spans="1:19" ht="17.25" customHeight="1">
      <c r="A29" s="15"/>
      <c r="B29" s="16"/>
      <c r="C29" s="16"/>
      <c r="D29" s="16"/>
      <c r="E29" s="29"/>
      <c r="F29" s="27"/>
      <c r="G29" s="27"/>
      <c r="H29" s="27"/>
      <c r="I29" s="27"/>
      <c r="J29" s="28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6" t="s">
        <v>20</v>
      </c>
      <c r="F30" s="16"/>
      <c r="G30" s="16" t="s">
        <v>21</v>
      </c>
      <c r="H30" s="16"/>
      <c r="I30" s="16"/>
      <c r="J30" s="16"/>
      <c r="K30" s="16"/>
      <c r="L30" s="16"/>
      <c r="M30" s="16"/>
      <c r="N30" s="16"/>
      <c r="O30" s="36" t="s">
        <v>22</v>
      </c>
      <c r="P30" s="25"/>
      <c r="Q30" s="25"/>
      <c r="R30" s="37"/>
      <c r="S30" s="21"/>
    </row>
    <row r="31" spans="1:19" ht="17.25" customHeight="1">
      <c r="A31" s="15"/>
      <c r="B31" s="16"/>
      <c r="C31" s="16"/>
      <c r="D31" s="16"/>
      <c r="E31" s="32"/>
      <c r="F31" s="16"/>
      <c r="G31" s="33"/>
      <c r="H31" s="38"/>
      <c r="I31" s="39"/>
      <c r="J31" s="16"/>
      <c r="K31" s="16"/>
      <c r="L31" s="16"/>
      <c r="M31" s="16"/>
      <c r="N31" s="16"/>
      <c r="O31" s="40"/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23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24</v>
      </c>
      <c r="B34" s="50"/>
      <c r="C34" s="50"/>
      <c r="D34" s="51"/>
      <c r="E34" s="52" t="s">
        <v>25</v>
      </c>
      <c r="F34" s="51"/>
      <c r="G34" s="52" t="s">
        <v>26</v>
      </c>
      <c r="H34" s="50"/>
      <c r="I34" s="51"/>
      <c r="J34" s="52" t="s">
        <v>27</v>
      </c>
      <c r="K34" s="50"/>
      <c r="L34" s="52" t="s">
        <v>28</v>
      </c>
      <c r="M34" s="50"/>
      <c r="N34" s="50"/>
      <c r="O34" s="51"/>
      <c r="P34" s="52" t="s">
        <v>29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30</v>
      </c>
      <c r="F36" s="46"/>
      <c r="G36" s="46"/>
      <c r="H36" s="46"/>
      <c r="I36" s="46"/>
      <c r="J36" s="63" t="s">
        <v>31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32</v>
      </c>
      <c r="B37" s="65"/>
      <c r="C37" s="66" t="s">
        <v>33</v>
      </c>
      <c r="D37" s="67"/>
      <c r="E37" s="67"/>
      <c r="F37" s="68"/>
      <c r="G37" s="64" t="s">
        <v>34</v>
      </c>
      <c r="H37" s="69"/>
      <c r="I37" s="66" t="s">
        <v>35</v>
      </c>
      <c r="J37" s="67"/>
      <c r="K37" s="67"/>
      <c r="L37" s="64" t="s">
        <v>36</v>
      </c>
      <c r="M37" s="69"/>
      <c r="N37" s="66" t="s">
        <v>37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38</v>
      </c>
      <c r="C38" s="19"/>
      <c r="D38" s="72" t="s">
        <v>39</v>
      </c>
      <c r="E38" s="73"/>
      <c r="F38" s="74"/>
      <c r="G38" s="70">
        <v>8</v>
      </c>
      <c r="H38" s="75" t="s">
        <v>40</v>
      </c>
      <c r="I38" s="35"/>
      <c r="J38" s="76">
        <v>0</v>
      </c>
      <c r="K38" s="77"/>
      <c r="L38" s="70">
        <v>13</v>
      </c>
      <c r="M38" s="33" t="s">
        <v>41</v>
      </c>
      <c r="N38" s="38"/>
      <c r="O38" s="38"/>
      <c r="P38" s="78">
        <f>M48</f>
        <v>20</v>
      </c>
      <c r="Q38" s="79" t="s">
        <v>42</v>
      </c>
      <c r="R38" s="73">
        <v>0</v>
      </c>
      <c r="S38" s="74"/>
    </row>
    <row r="39" spans="1:19" ht="20.25" customHeight="1">
      <c r="A39" s="70">
        <v>2</v>
      </c>
      <c r="B39" s="80"/>
      <c r="C39" s="28"/>
      <c r="D39" s="72" t="s">
        <v>43</v>
      </c>
      <c r="E39" s="73"/>
      <c r="F39" s="74"/>
      <c r="G39" s="70">
        <v>9</v>
      </c>
      <c r="H39" s="16" t="s">
        <v>44</v>
      </c>
      <c r="I39" s="72"/>
      <c r="J39" s="76">
        <v>0</v>
      </c>
      <c r="K39" s="77"/>
      <c r="L39" s="70">
        <v>14</v>
      </c>
      <c r="M39" s="33" t="s">
        <v>45</v>
      </c>
      <c r="N39" s="38"/>
      <c r="O39" s="38"/>
      <c r="P39" s="78">
        <f>M48</f>
        <v>20</v>
      </c>
      <c r="Q39" s="79" t="s">
        <v>42</v>
      </c>
      <c r="R39" s="73">
        <v>0</v>
      </c>
      <c r="S39" s="74"/>
    </row>
    <row r="40" spans="1:19" ht="20.25" customHeight="1">
      <c r="A40" s="70">
        <v>3</v>
      </c>
      <c r="B40" s="71" t="s">
        <v>46</v>
      </c>
      <c r="C40" s="19"/>
      <c r="D40" s="72" t="s">
        <v>39</v>
      </c>
      <c r="E40" s="73"/>
      <c r="F40" s="74"/>
      <c r="G40" s="70">
        <v>10</v>
      </c>
      <c r="H40" s="75" t="s">
        <v>47</v>
      </c>
      <c r="I40" s="35"/>
      <c r="J40" s="76">
        <v>0</v>
      </c>
      <c r="K40" s="77"/>
      <c r="L40" s="70">
        <v>15</v>
      </c>
      <c r="M40" s="33" t="s">
        <v>48</v>
      </c>
      <c r="N40" s="38"/>
      <c r="O40" s="38"/>
      <c r="P40" s="78">
        <f>M48</f>
        <v>20</v>
      </c>
      <c r="Q40" s="79" t="s">
        <v>42</v>
      </c>
      <c r="R40" s="73">
        <v>0</v>
      </c>
      <c r="S40" s="74"/>
    </row>
    <row r="41" spans="1:19" ht="20.25" customHeight="1">
      <c r="A41" s="70">
        <v>4</v>
      </c>
      <c r="B41" s="80"/>
      <c r="C41" s="28"/>
      <c r="D41" s="72" t="s">
        <v>43</v>
      </c>
      <c r="E41" s="73"/>
      <c r="F41" s="74"/>
      <c r="G41" s="70">
        <v>11</v>
      </c>
      <c r="H41" s="75"/>
      <c r="I41" s="35"/>
      <c r="J41" s="76">
        <v>0</v>
      </c>
      <c r="K41" s="77"/>
      <c r="L41" s="70">
        <v>16</v>
      </c>
      <c r="M41" s="33" t="s">
        <v>49</v>
      </c>
      <c r="N41" s="38"/>
      <c r="O41" s="38"/>
      <c r="P41" s="78">
        <f>M48</f>
        <v>20</v>
      </c>
      <c r="Q41" s="79" t="s">
        <v>42</v>
      </c>
      <c r="R41" s="73">
        <v>0</v>
      </c>
      <c r="S41" s="74"/>
    </row>
    <row r="42" spans="1:19" ht="20.25" customHeight="1">
      <c r="A42" s="70">
        <v>5</v>
      </c>
      <c r="B42" s="71" t="s">
        <v>50</v>
      </c>
      <c r="C42" s="19"/>
      <c r="D42" s="72" t="s">
        <v>39</v>
      </c>
      <c r="E42" s="73"/>
      <c r="F42" s="74"/>
      <c r="G42" s="81"/>
      <c r="H42" s="38"/>
      <c r="I42" s="35"/>
      <c r="J42" s="82"/>
      <c r="K42" s="77"/>
      <c r="L42" s="70">
        <v>17</v>
      </c>
      <c r="M42" s="33" t="s">
        <v>51</v>
      </c>
      <c r="N42" s="38"/>
      <c r="O42" s="38"/>
      <c r="P42" s="78">
        <f>M48</f>
        <v>20</v>
      </c>
      <c r="Q42" s="79" t="s">
        <v>42</v>
      </c>
      <c r="R42" s="73">
        <v>0</v>
      </c>
      <c r="S42" s="74"/>
    </row>
    <row r="43" spans="1:19" ht="20.25" customHeight="1">
      <c r="A43" s="70">
        <v>6</v>
      </c>
      <c r="B43" s="80"/>
      <c r="C43" s="28"/>
      <c r="D43" s="72" t="s">
        <v>43</v>
      </c>
      <c r="E43" s="73"/>
      <c r="F43" s="74"/>
      <c r="G43" s="81"/>
      <c r="H43" s="38"/>
      <c r="I43" s="35"/>
      <c r="J43" s="82"/>
      <c r="K43" s="77"/>
      <c r="L43" s="70">
        <v>18</v>
      </c>
      <c r="M43" s="75" t="s">
        <v>52</v>
      </c>
      <c r="N43" s="38"/>
      <c r="O43" s="38"/>
      <c r="P43" s="38"/>
      <c r="Q43" s="38"/>
      <c r="R43" s="73">
        <f>SUMIF(ZTI!O15:O65536,1024,ZTI!I15:I65536)</f>
        <v>0</v>
      </c>
      <c r="S43" s="74"/>
    </row>
    <row r="44" spans="1:19" ht="20.25" customHeight="1">
      <c r="A44" s="70">
        <v>7</v>
      </c>
      <c r="B44" s="83" t="s">
        <v>53</v>
      </c>
      <c r="C44" s="38"/>
      <c r="D44" s="35"/>
      <c r="E44" s="84"/>
      <c r="F44" s="48"/>
      <c r="G44" s="70">
        <v>12</v>
      </c>
      <c r="H44" s="83" t="s">
        <v>54</v>
      </c>
      <c r="I44" s="35"/>
      <c r="J44" s="85">
        <f>SUM(J38:J41)</f>
        <v>0</v>
      </c>
      <c r="K44" s="86"/>
      <c r="L44" s="70">
        <v>19</v>
      </c>
      <c r="M44" s="83" t="s">
        <v>55</v>
      </c>
      <c r="N44" s="38"/>
      <c r="O44" s="38"/>
      <c r="P44" s="38"/>
      <c r="Q44" s="74"/>
      <c r="R44" s="84">
        <f>SUM(R38:R43)</f>
        <v>0</v>
      </c>
      <c r="S44" s="48"/>
    </row>
    <row r="45" spans="1:19" ht="20.25" customHeight="1">
      <c r="A45" s="87">
        <v>20</v>
      </c>
      <c r="B45" s="88" t="s">
        <v>56</v>
      </c>
      <c r="C45" s="89"/>
      <c r="D45" s="90"/>
      <c r="E45" s="91">
        <f>SUMIF(ZTI!O15:O65536,512,ZTI!I15:I65536)</f>
        <v>0</v>
      </c>
      <c r="F45" s="44"/>
      <c r="G45" s="87">
        <v>21</v>
      </c>
      <c r="H45" s="88" t="s">
        <v>57</v>
      </c>
      <c r="I45" s="90"/>
      <c r="J45" s="92">
        <v>0</v>
      </c>
      <c r="K45" s="93">
        <f>M48</f>
        <v>20</v>
      </c>
      <c r="L45" s="87">
        <v>22</v>
      </c>
      <c r="M45" s="88" t="s">
        <v>58</v>
      </c>
      <c r="N45" s="89"/>
      <c r="O45" s="43"/>
      <c r="P45" s="43"/>
      <c r="Q45" s="43"/>
      <c r="R45" s="91">
        <f>SUMIF(ZTI!O15:O65536,"&lt;4",ZTI!I15:I65536)+SUMIF(ZTI!O15:O65536,"&gt;1024",ZTI!I15:I65536)</f>
        <v>0</v>
      </c>
      <c r="S45" s="44"/>
    </row>
    <row r="46" spans="1:19" ht="20.25" customHeight="1">
      <c r="A46" s="94" t="s">
        <v>18</v>
      </c>
      <c r="B46" s="13"/>
      <c r="C46" s="13"/>
      <c r="D46" s="13"/>
      <c r="E46" s="13"/>
      <c r="F46" s="95"/>
      <c r="G46" s="96"/>
      <c r="H46" s="13"/>
      <c r="I46" s="13"/>
      <c r="J46" s="13"/>
      <c r="K46" s="13"/>
      <c r="L46" s="64" t="s">
        <v>59</v>
      </c>
      <c r="M46" s="51"/>
      <c r="N46" s="66" t="s">
        <v>60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7"/>
      <c r="H47" s="16"/>
      <c r="I47" s="16"/>
      <c r="J47" s="16"/>
      <c r="K47" s="16"/>
      <c r="L47" s="70">
        <v>23</v>
      </c>
      <c r="M47" s="75" t="s">
        <v>61</v>
      </c>
      <c r="N47" s="38"/>
      <c r="O47" s="38"/>
      <c r="P47" s="38"/>
      <c r="Q47" s="74"/>
      <c r="R47" s="84" t="e">
        <f>Rekapitulácia!C26</f>
        <v>#REF!</v>
      </c>
      <c r="S47" s="48"/>
    </row>
    <row r="48" spans="1:19" ht="20.25" customHeight="1">
      <c r="A48" s="98" t="s">
        <v>62</v>
      </c>
      <c r="B48" s="27"/>
      <c r="C48" s="27"/>
      <c r="D48" s="27"/>
      <c r="E48" s="27"/>
      <c r="F48" s="28"/>
      <c r="G48" s="99" t="s">
        <v>63</v>
      </c>
      <c r="H48" s="27"/>
      <c r="I48" s="27"/>
      <c r="J48" s="27"/>
      <c r="K48" s="27"/>
      <c r="L48" s="70">
        <v>24</v>
      </c>
      <c r="M48" s="100">
        <v>20</v>
      </c>
      <c r="N48" s="35" t="s">
        <v>42</v>
      </c>
      <c r="O48" s="101">
        <v>10021.58</v>
      </c>
      <c r="P48" s="27" t="s">
        <v>64</v>
      </c>
      <c r="Q48" s="27"/>
      <c r="R48" s="102">
        <f>ROUND(O48*M48/100,2)</f>
        <v>2004.32</v>
      </c>
      <c r="S48" s="103"/>
    </row>
    <row r="49" spans="1:19" ht="20.25" customHeight="1">
      <c r="A49" s="104" t="s">
        <v>17</v>
      </c>
      <c r="B49" s="18"/>
      <c r="C49" s="18"/>
      <c r="D49" s="18"/>
      <c r="E49" s="18"/>
      <c r="F49" s="19"/>
      <c r="G49" s="105"/>
      <c r="H49" s="18"/>
      <c r="I49" s="18"/>
      <c r="J49" s="18"/>
      <c r="K49" s="18"/>
      <c r="L49" s="70">
        <v>25</v>
      </c>
      <c r="M49" s="100"/>
      <c r="N49" s="35" t="s">
        <v>42</v>
      </c>
      <c r="O49" s="101">
        <f>ROUND(SUMIF(ZTI!N15:N65536,M49,ZTI!I15:I65536)+SUMIF(P38:P42,M49,R38:R42)+IF(K45=M49,J45,0),2)</f>
        <v>0</v>
      </c>
      <c r="P49" s="38" t="s">
        <v>64</v>
      </c>
      <c r="Q49" s="38"/>
      <c r="R49" s="73">
        <f>ROUND(O49*M49/100,2)</f>
        <v>0</v>
      </c>
      <c r="S49" s="74"/>
    </row>
    <row r="50" spans="1:19" ht="20.25" customHeight="1">
      <c r="A50" s="15"/>
      <c r="B50" s="16"/>
      <c r="C50" s="16"/>
      <c r="D50" s="16"/>
      <c r="E50" s="16"/>
      <c r="F50" s="23"/>
      <c r="G50" s="97"/>
      <c r="H50" s="16"/>
      <c r="I50" s="16"/>
      <c r="J50" s="16"/>
      <c r="K50" s="16"/>
      <c r="L50" s="87">
        <v>26</v>
      </c>
      <c r="M50" s="106" t="s">
        <v>65</v>
      </c>
      <c r="N50" s="89"/>
      <c r="O50" s="89"/>
      <c r="P50" s="89"/>
      <c r="Q50" s="43"/>
      <c r="R50" s="107" t="e">
        <f>R47+R48+R49</f>
        <v>#REF!</v>
      </c>
      <c r="S50" s="108"/>
    </row>
    <row r="51" spans="1:19" ht="20.25" customHeight="1">
      <c r="A51" s="98" t="s">
        <v>66</v>
      </c>
      <c r="B51" s="27"/>
      <c r="C51" s="27"/>
      <c r="D51" s="27"/>
      <c r="E51" s="27"/>
      <c r="F51" s="28"/>
      <c r="G51" s="99" t="s">
        <v>63</v>
      </c>
      <c r="H51" s="27"/>
      <c r="I51" s="27"/>
      <c r="J51" s="27"/>
      <c r="K51" s="27"/>
      <c r="L51" s="64" t="s">
        <v>67</v>
      </c>
      <c r="M51" s="51"/>
      <c r="N51" s="66" t="s">
        <v>68</v>
      </c>
      <c r="O51" s="50"/>
      <c r="P51" s="50"/>
      <c r="Q51" s="50"/>
      <c r="R51" s="109"/>
      <c r="S51" s="53"/>
    </row>
    <row r="52" spans="1:19" ht="20.25" customHeight="1">
      <c r="A52" s="104" t="s">
        <v>19</v>
      </c>
      <c r="B52" s="18"/>
      <c r="C52" s="18"/>
      <c r="D52" s="18"/>
      <c r="E52" s="18"/>
      <c r="F52" s="19"/>
      <c r="G52" s="105"/>
      <c r="H52" s="18"/>
      <c r="I52" s="18"/>
      <c r="J52" s="18"/>
      <c r="K52" s="18"/>
      <c r="L52" s="70">
        <v>27</v>
      </c>
      <c r="M52" s="75" t="s">
        <v>69</v>
      </c>
      <c r="N52" s="38"/>
      <c r="O52" s="38"/>
      <c r="P52" s="38"/>
      <c r="Q52" s="35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7"/>
      <c r="H53" s="16"/>
      <c r="I53" s="16"/>
      <c r="J53" s="16"/>
      <c r="K53" s="16"/>
      <c r="L53" s="70">
        <v>28</v>
      </c>
      <c r="M53" s="75" t="s">
        <v>70</v>
      </c>
      <c r="N53" s="38"/>
      <c r="O53" s="38"/>
      <c r="P53" s="38"/>
      <c r="Q53" s="35"/>
      <c r="R53" s="73">
        <v>0</v>
      </c>
      <c r="S53" s="74"/>
    </row>
    <row r="54" spans="1:19" ht="20.25" customHeight="1">
      <c r="A54" s="110" t="s">
        <v>62</v>
      </c>
      <c r="B54" s="43"/>
      <c r="C54" s="43"/>
      <c r="D54" s="43"/>
      <c r="E54" s="43"/>
      <c r="F54" s="111"/>
      <c r="G54" s="112" t="s">
        <v>63</v>
      </c>
      <c r="H54" s="43"/>
      <c r="I54" s="43"/>
      <c r="J54" s="43"/>
      <c r="K54" s="43"/>
      <c r="L54" s="87">
        <v>29</v>
      </c>
      <c r="M54" s="88" t="s">
        <v>71</v>
      </c>
      <c r="N54" s="89"/>
      <c r="O54" s="89"/>
      <c r="P54" s="89"/>
      <c r="Q54" s="90"/>
      <c r="R54" s="57">
        <v>0</v>
      </c>
      <c r="S54" s="113"/>
    </row>
  </sheetData>
  <sheetProtection/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2.7109375" style="1" customWidth="1"/>
    <col min="2" max="2" width="55.7109375" style="1" customWidth="1"/>
    <col min="3" max="3" width="13.57421875" style="1" customWidth="1"/>
    <col min="4" max="5" width="13.8515625" style="1" hidden="1" customWidth="1"/>
    <col min="6" max="16384" width="9.140625" style="1" customWidth="1"/>
  </cols>
  <sheetData>
    <row r="1" spans="1:5" ht="18" customHeight="1">
      <c r="A1" s="114" t="s">
        <v>72</v>
      </c>
      <c r="B1" s="115"/>
      <c r="C1" s="115"/>
      <c r="D1" s="115"/>
      <c r="E1" s="115"/>
    </row>
    <row r="2" spans="1:5" ht="12" customHeight="1">
      <c r="A2" s="116" t="s">
        <v>73</v>
      </c>
      <c r="B2" s="117" t="str">
        <f>'Krycí list'!E5</f>
        <v>RD O50 Pákozdyová</v>
      </c>
      <c r="C2" s="118"/>
      <c r="D2" s="118"/>
      <c r="E2" s="118"/>
    </row>
    <row r="3" spans="1:5" ht="12" customHeight="1">
      <c r="A3" s="116" t="s">
        <v>74</v>
      </c>
      <c r="B3" s="117" t="str">
        <f>'Krycí list'!E7</f>
        <v>Zdravotechnika</v>
      </c>
      <c r="C3" s="119"/>
      <c r="D3" s="117"/>
      <c r="E3" s="120"/>
    </row>
    <row r="4" spans="1:5" ht="12" customHeight="1">
      <c r="A4" s="116" t="s">
        <v>75</v>
      </c>
      <c r="B4" s="117" t="str">
        <f>'Krycí list'!E9</f>
        <v> </v>
      </c>
      <c r="C4" s="119"/>
      <c r="D4" s="117"/>
      <c r="E4" s="120"/>
    </row>
    <row r="5" spans="1:5" ht="12" customHeight="1">
      <c r="A5" s="117" t="s">
        <v>76</v>
      </c>
      <c r="B5" s="117" t="str">
        <f>'Krycí list'!P5</f>
        <v> </v>
      </c>
      <c r="C5" s="119"/>
      <c r="D5" s="117"/>
      <c r="E5" s="120"/>
    </row>
    <row r="6" spans="1:5" ht="6" customHeight="1">
      <c r="A6" s="117"/>
      <c r="B6" s="117"/>
      <c r="C6" s="119"/>
      <c r="D6" s="117"/>
      <c r="E6" s="120"/>
    </row>
    <row r="7" spans="1:5" ht="12" customHeight="1">
      <c r="A7" s="117" t="s">
        <v>77</v>
      </c>
      <c r="B7" s="117" t="str">
        <f>'Krycí list'!E26</f>
        <v> </v>
      </c>
      <c r="C7" s="119"/>
      <c r="D7" s="117"/>
      <c r="E7" s="120"/>
    </row>
    <row r="8" spans="1:5" ht="12" customHeight="1">
      <c r="A8" s="117" t="s">
        <v>78</v>
      </c>
      <c r="B8" s="117" t="str">
        <f>'Krycí list'!E28</f>
        <v> </v>
      </c>
      <c r="C8" s="119"/>
      <c r="D8" s="117"/>
      <c r="E8" s="120"/>
    </row>
    <row r="9" spans="1:5" ht="12" customHeight="1">
      <c r="A9" s="117" t="s">
        <v>79</v>
      </c>
      <c r="B9" s="117"/>
      <c r="C9" s="119"/>
      <c r="D9" s="117"/>
      <c r="E9" s="120"/>
    </row>
    <row r="10" spans="1:5" ht="6" customHeight="1">
      <c r="A10" s="115"/>
      <c r="B10" s="115"/>
      <c r="C10" s="115"/>
      <c r="D10" s="115"/>
      <c r="E10" s="115"/>
    </row>
    <row r="11" spans="1:5" ht="12" customHeight="1">
      <c r="A11" s="121" t="s">
        <v>80</v>
      </c>
      <c r="B11" s="122" t="s">
        <v>81</v>
      </c>
      <c r="C11" s="123" t="s">
        <v>82</v>
      </c>
      <c r="D11" s="124" t="s">
        <v>83</v>
      </c>
      <c r="E11" s="123" t="s">
        <v>84</v>
      </c>
    </row>
    <row r="12" spans="1:5" ht="12" customHeight="1">
      <c r="A12" s="125">
        <v>1</v>
      </c>
      <c r="B12" s="126">
        <v>2</v>
      </c>
      <c r="C12" s="127">
        <v>3</v>
      </c>
      <c r="D12" s="128">
        <v>4</v>
      </c>
      <c r="E12" s="127">
        <v>5</v>
      </c>
    </row>
    <row r="13" spans="1:5" ht="3.75" customHeight="1">
      <c r="A13" s="129"/>
      <c r="B13" s="129"/>
      <c r="C13" s="129"/>
      <c r="D13" s="129"/>
      <c r="E13" s="129"/>
    </row>
    <row r="14" spans="1:5" s="130" customFormat="1" ht="12.75" customHeight="1">
      <c r="A14" s="131" t="e">
        <f>ZTI!#REF!</f>
        <v>#REF!</v>
      </c>
      <c r="B14" s="132" t="e">
        <f>ZTI!#REF!</f>
        <v>#REF!</v>
      </c>
      <c r="C14" s="133" t="e">
        <f>ZTI!#REF!</f>
        <v>#REF!</v>
      </c>
      <c r="D14" s="133" t="e">
        <f>ZTI!#REF!</f>
        <v>#REF!</v>
      </c>
      <c r="E14" s="133" t="e">
        <f>ZTI!#REF!</f>
        <v>#REF!</v>
      </c>
    </row>
    <row r="15" spans="1:5" s="130" customFormat="1" ht="12.75" customHeight="1">
      <c r="A15" s="134" t="e">
        <f>ZTI!#REF!</f>
        <v>#REF!</v>
      </c>
      <c r="B15" s="135" t="e">
        <f>ZTI!#REF!</f>
        <v>#REF!</v>
      </c>
      <c r="C15" s="136" t="e">
        <f>ZTI!#REF!</f>
        <v>#REF!</v>
      </c>
      <c r="D15" s="136" t="e">
        <f>ZTI!#REF!</f>
        <v>#REF!</v>
      </c>
      <c r="E15" s="136" t="e">
        <f>ZTI!#REF!</f>
        <v>#REF!</v>
      </c>
    </row>
    <row r="16" spans="1:5" s="130" customFormat="1" ht="12.75" customHeight="1">
      <c r="A16" s="134" t="e">
        <f>ZTI!#REF!</f>
        <v>#REF!</v>
      </c>
      <c r="B16" s="135" t="e">
        <f>ZTI!#REF!</f>
        <v>#REF!</v>
      </c>
      <c r="C16" s="136" t="e">
        <f>ZTI!#REF!</f>
        <v>#REF!</v>
      </c>
      <c r="D16" s="136" t="e">
        <f>ZTI!#REF!</f>
        <v>#REF!</v>
      </c>
      <c r="E16" s="136" t="e">
        <f>ZTI!#REF!</f>
        <v>#REF!</v>
      </c>
    </row>
    <row r="17" spans="1:5" s="130" customFormat="1" ht="12.75" customHeight="1">
      <c r="A17" s="134" t="e">
        <f>ZTI!#REF!</f>
        <v>#REF!</v>
      </c>
      <c r="B17" s="135" t="e">
        <f>ZTI!#REF!</f>
        <v>#REF!</v>
      </c>
      <c r="C17" s="136" t="e">
        <f>ZTI!#REF!</f>
        <v>#REF!</v>
      </c>
      <c r="D17" s="136" t="e">
        <f>ZTI!#REF!</f>
        <v>#REF!</v>
      </c>
      <c r="E17" s="136" t="e">
        <f>ZTI!#REF!</f>
        <v>#REF!</v>
      </c>
    </row>
    <row r="18" spans="1:5" s="130" customFormat="1" ht="12.75" customHeight="1">
      <c r="A18" s="131">
        <f>ZTI!D15</f>
        <v>0</v>
      </c>
      <c r="B18" s="132">
        <f>ZTI!E15</f>
        <v>0</v>
      </c>
      <c r="C18" s="133">
        <f>ZTI!I15</f>
        <v>0</v>
      </c>
      <c r="D18" s="133">
        <f>ZTI!K15</f>
        <v>0</v>
      </c>
      <c r="E18" s="133">
        <f>ZTI!M15</f>
        <v>0</v>
      </c>
    </row>
    <row r="19" spans="1:5" s="130" customFormat="1" ht="12.75" customHeight="1">
      <c r="A19" s="134" t="str">
        <f>ZTI!D29</f>
        <v>713</v>
      </c>
      <c r="B19" s="135" t="str">
        <f>ZTI!E29</f>
        <v>Izolácie tepelné</v>
      </c>
      <c r="C19" s="136">
        <f>ZTI!I29</f>
        <v>0</v>
      </c>
      <c r="D19" s="136">
        <f>ZTI!K29</f>
        <v>0.053781407999999996</v>
      </c>
      <c r="E19" s="136">
        <f>ZTI!M29</f>
        <v>0</v>
      </c>
    </row>
    <row r="20" spans="1:5" s="130" customFormat="1" ht="12.75" customHeight="1">
      <c r="A20" s="134" t="str">
        <f>ZTI!D40</f>
        <v>721</v>
      </c>
      <c r="B20" s="135" t="str">
        <f>ZTI!E40</f>
        <v>Zdravotech. vnútorná kanalizácia</v>
      </c>
      <c r="C20" s="136">
        <f>ZTI!I40</f>
        <v>0</v>
      </c>
      <c r="D20" s="136">
        <f>ZTI!K40</f>
        <v>0.35086111000000003</v>
      </c>
      <c r="E20" s="136">
        <f>ZTI!M40</f>
        <v>0</v>
      </c>
    </row>
    <row r="21" spans="1:5" s="130" customFormat="1" ht="12.75" customHeight="1">
      <c r="A21" s="134" t="str">
        <f>ZTI!D51</f>
        <v>722</v>
      </c>
      <c r="B21" s="135" t="str">
        <f>ZTI!E51</f>
        <v>Zdravotechnika - vnútorný vodovod</v>
      </c>
      <c r="C21" s="136">
        <f>ZTI!I51</f>
        <v>0</v>
      </c>
      <c r="D21" s="136">
        <f>ZTI!K51</f>
        <v>0.066769088</v>
      </c>
      <c r="E21" s="136">
        <f>ZTI!M51</f>
        <v>0</v>
      </c>
    </row>
    <row r="22" spans="1:5" s="130" customFormat="1" ht="12.75" customHeight="1">
      <c r="A22" s="134">
        <f>ZTI!D62</f>
        <v>0</v>
      </c>
      <c r="B22" s="135">
        <f>ZTI!E62</f>
        <v>0</v>
      </c>
      <c r="C22" s="136">
        <f>ZTI!I62</f>
        <v>0</v>
      </c>
      <c r="D22" s="136">
        <f>ZTI!K62</f>
        <v>0</v>
      </c>
      <c r="E22" s="136">
        <f>ZTI!M62</f>
        <v>0</v>
      </c>
    </row>
    <row r="23" spans="1:5" s="130" customFormat="1" ht="12.75" customHeight="1">
      <c r="A23" s="134" t="e">
        <f>ZTI!#REF!</f>
        <v>#REF!</v>
      </c>
      <c r="B23" s="135" t="e">
        <f>ZTI!#REF!</f>
        <v>#REF!</v>
      </c>
      <c r="C23" s="136" t="e">
        <f>ZTI!#REF!</f>
        <v>#REF!</v>
      </c>
      <c r="D23" s="136" t="e">
        <f>ZTI!#REF!</f>
        <v>#REF!</v>
      </c>
      <c r="E23" s="136" t="e">
        <f>ZTI!#REF!</f>
        <v>#REF!</v>
      </c>
    </row>
    <row r="24" spans="1:5" s="130" customFormat="1" ht="12.75" customHeight="1">
      <c r="A24" s="131" t="e">
        <f>ZTI!#REF!</f>
        <v>#REF!</v>
      </c>
      <c r="B24" s="132" t="e">
        <f>ZTI!#REF!</f>
        <v>#REF!</v>
      </c>
      <c r="C24" s="133" t="e">
        <f>ZTI!#REF!</f>
        <v>#REF!</v>
      </c>
      <c r="D24" s="133" t="e">
        <f>ZTI!#REF!</f>
        <v>#REF!</v>
      </c>
      <c r="E24" s="133" t="e">
        <f>ZTI!#REF!</f>
        <v>#REF!</v>
      </c>
    </row>
    <row r="25" spans="1:5" s="130" customFormat="1" ht="12.75" customHeight="1">
      <c r="A25" s="134" t="e">
        <f>ZTI!#REF!</f>
        <v>#REF!</v>
      </c>
      <c r="B25" s="135" t="e">
        <f>ZTI!#REF!</f>
        <v>#REF!</v>
      </c>
      <c r="C25" s="136" t="e">
        <f>ZTI!#REF!</f>
        <v>#REF!</v>
      </c>
      <c r="D25" s="136" t="e">
        <f>ZTI!#REF!</f>
        <v>#REF!</v>
      </c>
      <c r="E25" s="136" t="e">
        <f>ZTI!#REF!</f>
        <v>#REF!</v>
      </c>
    </row>
    <row r="26" spans="2:5" s="137" customFormat="1" ht="12.75" customHeight="1">
      <c r="B26" s="138" t="s">
        <v>85</v>
      </c>
      <c r="C26" s="139" t="e">
        <f>ZTI!#REF!</f>
        <v>#REF!</v>
      </c>
      <c r="D26" s="139" t="e">
        <f>ZTI!#REF!</f>
        <v>#REF!</v>
      </c>
      <c r="E26" s="139" t="e">
        <f>ZTI!#REF!</f>
        <v>#REF!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7"/>
  <sheetViews>
    <sheetView showGridLines="0" tabSelected="1" zoomScale="110" zoomScaleNormal="110" zoomScalePageLayoutView="0" workbookViewId="0" topLeftCell="A1">
      <pane ySplit="13" topLeftCell="A57" activePane="bottomLeft" state="frozen"/>
      <selection pane="topLeft" activeCell="A1" sqref="A1"/>
      <selection pane="bottomLeft" activeCell="A79" sqref="A79:IV80"/>
    </sheetView>
  </sheetViews>
  <sheetFormatPr defaultColWidth="9.140625" defaultRowHeight="11.25" customHeight="1"/>
  <cols>
    <col min="1" max="1" width="5.7109375" style="1" customWidth="1"/>
    <col min="2" max="2" width="4.57421875" style="1" customWidth="1"/>
    <col min="3" max="3" width="8.421875" style="1" customWidth="1"/>
    <col min="4" max="4" width="12.7109375" style="1" customWidth="1"/>
    <col min="5" max="5" width="55.7109375" style="1" customWidth="1"/>
    <col min="6" max="6" width="4.7109375" style="1" customWidth="1"/>
    <col min="7" max="7" width="11.8515625" style="1" customWidth="1"/>
    <col min="8" max="8" width="12.57421875" style="1" customWidth="1"/>
    <col min="9" max="9" width="15.140625" style="1" customWidth="1"/>
    <col min="10" max="10" width="10.71093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6.00390625" style="1" hidden="1" customWidth="1"/>
    <col min="15" max="15" width="6.7109375" style="1" hidden="1" customWidth="1"/>
    <col min="16" max="16" width="7.140625" style="1" hidden="1" customWidth="1"/>
    <col min="17" max="16384" width="9.140625" style="1" customWidth="1"/>
  </cols>
  <sheetData>
    <row r="1" spans="1:16" ht="18" customHeight="1">
      <c r="A1" s="114" t="s">
        <v>143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1"/>
      <c r="P1" s="141"/>
    </row>
    <row r="2" spans="1:16" ht="11.25" customHeight="1">
      <c r="A2" s="116" t="s">
        <v>73</v>
      </c>
      <c r="B2" s="117"/>
      <c r="C2" s="117" t="s">
        <v>351</v>
      </c>
      <c r="D2" s="117"/>
      <c r="E2" s="117"/>
      <c r="F2" s="117"/>
      <c r="G2" s="117"/>
      <c r="H2" s="117"/>
      <c r="I2" s="117"/>
      <c r="J2" s="117"/>
      <c r="K2" s="117"/>
      <c r="L2" s="140"/>
      <c r="M2" s="140"/>
      <c r="N2" s="140"/>
      <c r="O2" s="141"/>
      <c r="P2" s="141"/>
    </row>
    <row r="3" spans="1:16" ht="11.25" customHeight="1">
      <c r="A3" s="116" t="s">
        <v>74</v>
      </c>
      <c r="B3" s="117"/>
      <c r="C3" s="280" t="s">
        <v>140</v>
      </c>
      <c r="D3" s="117"/>
      <c r="E3" s="117"/>
      <c r="F3" s="117"/>
      <c r="G3" s="117"/>
      <c r="H3" s="117"/>
      <c r="I3" s="117"/>
      <c r="J3" s="117"/>
      <c r="K3" s="117"/>
      <c r="L3" s="140"/>
      <c r="M3" s="140"/>
      <c r="N3" s="140"/>
      <c r="O3" s="141"/>
      <c r="P3" s="141"/>
    </row>
    <row r="4" spans="1:16" ht="11.25" customHeight="1">
      <c r="A4" s="116" t="s">
        <v>75</v>
      </c>
      <c r="B4" s="117"/>
      <c r="C4" s="117" t="str">
        <f>'Krycí list'!E9</f>
        <v> </v>
      </c>
      <c r="D4" s="117"/>
      <c r="E4" s="117"/>
      <c r="F4" s="117"/>
      <c r="G4" s="117"/>
      <c r="H4" s="117"/>
      <c r="I4" s="117"/>
      <c r="J4" s="117"/>
      <c r="K4" s="117"/>
      <c r="L4" s="140"/>
      <c r="M4" s="140"/>
      <c r="N4" s="140"/>
      <c r="O4" s="141"/>
      <c r="P4" s="141"/>
    </row>
    <row r="5" spans="1:16" ht="11.25" customHeight="1">
      <c r="A5" s="117" t="s">
        <v>86</v>
      </c>
      <c r="B5" s="117"/>
      <c r="C5" s="117" t="str">
        <f>'Krycí list'!P5</f>
        <v> </v>
      </c>
      <c r="D5" s="117"/>
      <c r="E5" s="117"/>
      <c r="F5" s="117"/>
      <c r="G5" s="117"/>
      <c r="H5" s="117"/>
      <c r="I5" s="117"/>
      <c r="J5" s="117"/>
      <c r="K5" s="117"/>
      <c r="L5" s="140"/>
      <c r="M5" s="140"/>
      <c r="N5" s="140"/>
      <c r="O5" s="141"/>
      <c r="P5" s="141"/>
    </row>
    <row r="6" spans="1:16" ht="5.2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40"/>
      <c r="M6" s="140"/>
      <c r="N6" s="140"/>
      <c r="O6" s="141"/>
      <c r="P6" s="141"/>
    </row>
    <row r="7" spans="1:16" ht="11.25" customHeight="1">
      <c r="A7" s="117" t="s">
        <v>77</v>
      </c>
      <c r="B7" s="117"/>
      <c r="C7" s="117" t="str">
        <f>'Krycí list'!E26</f>
        <v> </v>
      </c>
      <c r="D7" s="117"/>
      <c r="E7" s="117"/>
      <c r="F7" s="117"/>
      <c r="G7" s="117"/>
      <c r="H7" s="117"/>
      <c r="I7" s="117"/>
      <c r="J7" s="117"/>
      <c r="K7" s="117"/>
      <c r="L7" s="140"/>
      <c r="M7" s="140"/>
      <c r="N7" s="140"/>
      <c r="O7" s="141"/>
      <c r="P7" s="141"/>
    </row>
    <row r="8" spans="1:16" ht="11.25" customHeight="1">
      <c r="A8" s="117" t="s">
        <v>78</v>
      </c>
      <c r="B8" s="117"/>
      <c r="C8" s="117" t="str">
        <f>'Krycí list'!E28</f>
        <v> </v>
      </c>
      <c r="D8" s="117"/>
      <c r="E8" s="117"/>
      <c r="F8" s="117"/>
      <c r="G8" s="117"/>
      <c r="H8" s="117"/>
      <c r="I8" s="117"/>
      <c r="J8" s="117"/>
      <c r="K8" s="117"/>
      <c r="L8" s="140"/>
      <c r="M8" s="140"/>
      <c r="N8" s="140"/>
      <c r="O8" s="141"/>
      <c r="P8" s="141"/>
    </row>
    <row r="9" spans="1:16" ht="11.25" customHeight="1">
      <c r="A9" s="117" t="s">
        <v>79</v>
      </c>
      <c r="B9" s="117"/>
      <c r="C9" s="150" t="s">
        <v>352</v>
      </c>
      <c r="D9" s="117"/>
      <c r="E9" s="117"/>
      <c r="F9" s="117"/>
      <c r="G9" s="117"/>
      <c r="H9" s="117"/>
      <c r="I9" s="117"/>
      <c r="J9" s="117"/>
      <c r="K9" s="117"/>
      <c r="L9" s="140"/>
      <c r="M9" s="140"/>
      <c r="N9" s="140"/>
      <c r="O9" s="141"/>
      <c r="P9" s="141"/>
    </row>
    <row r="10" spans="1:16" ht="6" customHeight="1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1"/>
      <c r="P10" s="141"/>
    </row>
    <row r="11" spans="1:16" ht="21.75" customHeight="1">
      <c r="A11" s="121" t="s">
        <v>87</v>
      </c>
      <c r="B11" s="122" t="s">
        <v>88</v>
      </c>
      <c r="C11" s="122" t="s">
        <v>89</v>
      </c>
      <c r="D11" s="122" t="s">
        <v>90</v>
      </c>
      <c r="E11" s="122" t="s">
        <v>81</v>
      </c>
      <c r="F11" s="122" t="s">
        <v>91</v>
      </c>
      <c r="G11" s="122" t="s">
        <v>92</v>
      </c>
      <c r="H11" s="122" t="s">
        <v>93</v>
      </c>
      <c r="I11" s="122" t="s">
        <v>82</v>
      </c>
      <c r="J11" s="122" t="s">
        <v>94</v>
      </c>
      <c r="K11" s="122" t="s">
        <v>83</v>
      </c>
      <c r="L11" s="122" t="s">
        <v>95</v>
      </c>
      <c r="M11" s="122" t="s">
        <v>96</v>
      </c>
      <c r="N11" s="123" t="s">
        <v>97</v>
      </c>
      <c r="O11" s="142" t="s">
        <v>98</v>
      </c>
      <c r="P11" s="143" t="s">
        <v>99</v>
      </c>
    </row>
    <row r="12" spans="1:16" ht="11.25" customHeight="1">
      <c r="A12" s="125">
        <v>1</v>
      </c>
      <c r="B12" s="126">
        <v>2</v>
      </c>
      <c r="C12" s="126">
        <v>3</v>
      </c>
      <c r="D12" s="126">
        <v>4</v>
      </c>
      <c r="E12" s="126">
        <v>5</v>
      </c>
      <c r="F12" s="126">
        <v>6</v>
      </c>
      <c r="G12" s="126">
        <v>7</v>
      </c>
      <c r="H12" s="126">
        <v>8</v>
      </c>
      <c r="I12" s="126">
        <v>9</v>
      </c>
      <c r="J12" s="126"/>
      <c r="K12" s="126"/>
      <c r="L12" s="126"/>
      <c r="M12" s="126"/>
      <c r="N12" s="127">
        <v>10</v>
      </c>
      <c r="O12" s="144">
        <v>11</v>
      </c>
      <c r="P12" s="145">
        <v>12</v>
      </c>
    </row>
    <row r="13" spans="1:16" ht="3.7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6"/>
      <c r="O13" s="147"/>
      <c r="P13" s="148"/>
    </row>
    <row r="14" spans="1:16" ht="3.75" customHeight="1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87"/>
      <c r="O14" s="188"/>
      <c r="P14" s="188"/>
    </row>
    <row r="15" spans="2:23" s="165" customFormat="1" ht="12.75" customHeight="1">
      <c r="B15" s="169"/>
      <c r="D15" s="170"/>
      <c r="E15" s="170"/>
      <c r="I15" s="171"/>
      <c r="K15" s="171"/>
      <c r="M15" s="171"/>
      <c r="P15" s="170"/>
      <c r="U15" s="152"/>
      <c r="W15" s="152"/>
    </row>
    <row r="16" spans="1:23" s="165" customFormat="1" ht="12.75" customHeight="1">
      <c r="A16" s="165" t="s">
        <v>141</v>
      </c>
      <c r="B16" s="169"/>
      <c r="D16" s="189" t="s">
        <v>38</v>
      </c>
      <c r="E16" s="189" t="s">
        <v>193</v>
      </c>
      <c r="I16" s="171">
        <f>I18</f>
        <v>0</v>
      </c>
      <c r="K16" s="171" t="e">
        <f>K19+K31+K41+#REF!+#REF!</f>
        <v>#REF!</v>
      </c>
      <c r="M16" s="171" t="e">
        <f>M19+M31+M41+#REF!+#REF!</f>
        <v>#REF!</v>
      </c>
      <c r="P16" s="170" t="s">
        <v>100</v>
      </c>
      <c r="U16" s="152"/>
      <c r="W16" s="152"/>
    </row>
    <row r="17" spans="2:23" s="165" customFormat="1" ht="12.75" customHeight="1">
      <c r="B17" s="169"/>
      <c r="D17" s="170"/>
      <c r="E17" s="170"/>
      <c r="I17" s="171"/>
      <c r="K17" s="171"/>
      <c r="M17" s="171"/>
      <c r="P17" s="170"/>
      <c r="U17" s="152"/>
      <c r="W17" s="152"/>
    </row>
    <row r="18" spans="1:23" s="165" customFormat="1" ht="12.75" customHeight="1">
      <c r="A18" s="165" t="s">
        <v>141</v>
      </c>
      <c r="B18" s="166"/>
      <c r="D18" s="167">
        <v>9</v>
      </c>
      <c r="E18" s="182" t="s">
        <v>194</v>
      </c>
      <c r="I18" s="168">
        <f>SUM(I19:I25)</f>
        <v>0</v>
      </c>
      <c r="K18" s="168">
        <f>SUM(K19:K22)</f>
        <v>0.194301104</v>
      </c>
      <c r="M18" s="168">
        <f>SUM(M19:M22)</f>
        <v>0</v>
      </c>
      <c r="P18" s="167" t="s">
        <v>101</v>
      </c>
      <c r="U18" s="152"/>
      <c r="W18" s="152"/>
    </row>
    <row r="19" spans="1:16" s="152" customFormat="1" ht="13.5" customHeight="1">
      <c r="A19" s="151">
        <v>1</v>
      </c>
      <c r="B19" s="151" t="s">
        <v>102</v>
      </c>
      <c r="C19" s="151"/>
      <c r="D19" s="181" t="s">
        <v>377</v>
      </c>
      <c r="E19" s="177" t="s">
        <v>373</v>
      </c>
      <c r="F19" s="151" t="s">
        <v>106</v>
      </c>
      <c r="G19" s="154">
        <v>112</v>
      </c>
      <c r="H19" s="154"/>
      <c r="I19" s="154">
        <f aca="true" t="shared" si="0" ref="I19:I25">ROUND(G19*H19,3)</f>
        <v>0</v>
      </c>
      <c r="J19" s="155">
        <v>0.000427976</v>
      </c>
      <c r="K19" s="154">
        <f aca="true" t="shared" si="1" ref="K19:K25">G19*J19</f>
        <v>0.047933312</v>
      </c>
      <c r="L19" s="155">
        <v>0</v>
      </c>
      <c r="M19" s="154">
        <f aca="true" t="shared" si="2" ref="M19:M25">G19*L19</f>
        <v>0</v>
      </c>
      <c r="N19" s="156">
        <v>20</v>
      </c>
      <c r="O19" s="157">
        <v>16</v>
      </c>
      <c r="P19" s="152" t="s">
        <v>103</v>
      </c>
    </row>
    <row r="20" spans="1:16" s="152" customFormat="1" ht="13.5" customHeight="1">
      <c r="A20" s="151">
        <v>2</v>
      </c>
      <c r="B20" s="151" t="s">
        <v>102</v>
      </c>
      <c r="C20" s="151"/>
      <c r="D20" s="181" t="s">
        <v>377</v>
      </c>
      <c r="E20" s="177" t="s">
        <v>347</v>
      </c>
      <c r="F20" s="151" t="s">
        <v>106</v>
      </c>
      <c r="G20" s="154">
        <f>G19</f>
        <v>112</v>
      </c>
      <c r="H20" s="154"/>
      <c r="I20" s="154">
        <f t="shared" si="0"/>
        <v>0</v>
      </c>
      <c r="J20" s="155">
        <v>0.000427976</v>
      </c>
      <c r="K20" s="154">
        <f t="shared" si="1"/>
        <v>0.047933312</v>
      </c>
      <c r="L20" s="155">
        <v>0</v>
      </c>
      <c r="M20" s="154">
        <f t="shared" si="2"/>
        <v>0</v>
      </c>
      <c r="N20" s="156">
        <v>20</v>
      </c>
      <c r="O20" s="157">
        <v>16</v>
      </c>
      <c r="P20" s="152" t="s">
        <v>103</v>
      </c>
    </row>
    <row r="21" spans="1:16" s="152" customFormat="1" ht="13.5" customHeight="1">
      <c r="A21" s="151">
        <v>3</v>
      </c>
      <c r="B21" s="151" t="s">
        <v>102</v>
      </c>
      <c r="C21" s="151"/>
      <c r="D21" s="181" t="s">
        <v>377</v>
      </c>
      <c r="E21" s="177" t="s">
        <v>343</v>
      </c>
      <c r="F21" s="151" t="s">
        <v>106</v>
      </c>
      <c r="G21" s="154">
        <v>115</v>
      </c>
      <c r="H21" s="154"/>
      <c r="I21" s="154">
        <f t="shared" si="0"/>
        <v>0</v>
      </c>
      <c r="J21" s="155">
        <v>0.000427976</v>
      </c>
      <c r="K21" s="154">
        <f t="shared" si="1"/>
        <v>0.04921724</v>
      </c>
      <c r="L21" s="155">
        <v>0</v>
      </c>
      <c r="M21" s="154">
        <f t="shared" si="2"/>
        <v>0</v>
      </c>
      <c r="N21" s="156">
        <v>20</v>
      </c>
      <c r="O21" s="157">
        <v>16</v>
      </c>
      <c r="P21" s="152" t="s">
        <v>103</v>
      </c>
    </row>
    <row r="22" spans="1:16" s="152" customFormat="1" ht="13.5" customHeight="1">
      <c r="A22" s="151">
        <v>4</v>
      </c>
      <c r="B22" s="151" t="s">
        <v>102</v>
      </c>
      <c r="C22" s="151"/>
      <c r="D22" s="181" t="s">
        <v>377</v>
      </c>
      <c r="E22" s="177" t="s">
        <v>347</v>
      </c>
      <c r="F22" s="151" t="s">
        <v>106</v>
      </c>
      <c r="G22" s="154">
        <f>G21</f>
        <v>115</v>
      </c>
      <c r="H22" s="154"/>
      <c r="I22" s="154">
        <f t="shared" si="0"/>
        <v>0</v>
      </c>
      <c r="J22" s="155">
        <v>0.000427976</v>
      </c>
      <c r="K22" s="154">
        <f t="shared" si="1"/>
        <v>0.04921724</v>
      </c>
      <c r="L22" s="155">
        <v>0</v>
      </c>
      <c r="M22" s="154">
        <f t="shared" si="2"/>
        <v>0</v>
      </c>
      <c r="N22" s="156">
        <v>20</v>
      </c>
      <c r="O22" s="157">
        <v>16</v>
      </c>
      <c r="P22" s="152" t="s">
        <v>103</v>
      </c>
    </row>
    <row r="23" spans="1:16" s="152" customFormat="1" ht="13.5" customHeight="1">
      <c r="A23" s="151">
        <v>5</v>
      </c>
      <c r="B23" s="151" t="s">
        <v>102</v>
      </c>
      <c r="C23" s="151"/>
      <c r="D23" s="181" t="s">
        <v>377</v>
      </c>
      <c r="E23" s="177" t="s">
        <v>374</v>
      </c>
      <c r="F23" s="180" t="s">
        <v>249</v>
      </c>
      <c r="G23" s="154">
        <v>2.1</v>
      </c>
      <c r="H23" s="154"/>
      <c r="I23" s="154">
        <f t="shared" si="0"/>
        <v>0</v>
      </c>
      <c r="J23" s="155">
        <v>0.000427976</v>
      </c>
      <c r="K23" s="154">
        <f t="shared" si="1"/>
        <v>0.0008987496</v>
      </c>
      <c r="L23" s="155">
        <v>0</v>
      </c>
      <c r="M23" s="154">
        <f t="shared" si="2"/>
        <v>0</v>
      </c>
      <c r="N23" s="156">
        <v>20</v>
      </c>
      <c r="O23" s="157">
        <v>16</v>
      </c>
      <c r="P23" s="152" t="s">
        <v>103</v>
      </c>
    </row>
    <row r="24" spans="1:15" s="152" customFormat="1" ht="30" customHeight="1">
      <c r="A24" s="151"/>
      <c r="B24" s="151"/>
      <c r="C24" s="151"/>
      <c r="D24" s="181"/>
      <c r="E24" s="177" t="s">
        <v>375</v>
      </c>
      <c r="F24" s="180"/>
      <c r="G24" s="154"/>
      <c r="H24" s="154"/>
      <c r="I24" s="154"/>
      <c r="J24" s="155"/>
      <c r="K24" s="154"/>
      <c r="L24" s="155"/>
      <c r="M24" s="154"/>
      <c r="N24" s="156"/>
      <c r="O24" s="157"/>
    </row>
    <row r="25" spans="1:16" s="152" customFormat="1" ht="24.75" customHeight="1">
      <c r="A25" s="151">
        <v>6</v>
      </c>
      <c r="B25" s="151" t="s">
        <v>102</v>
      </c>
      <c r="C25" s="151"/>
      <c r="D25" s="181" t="s">
        <v>377</v>
      </c>
      <c r="E25" s="177" t="s">
        <v>376</v>
      </c>
      <c r="F25" s="180" t="s">
        <v>249</v>
      </c>
      <c r="G25" s="154">
        <v>7</v>
      </c>
      <c r="H25" s="154"/>
      <c r="I25" s="154">
        <f t="shared" si="0"/>
        <v>0</v>
      </c>
      <c r="J25" s="155">
        <v>0.000427976</v>
      </c>
      <c r="K25" s="154">
        <f t="shared" si="1"/>
        <v>0.002995832</v>
      </c>
      <c r="L25" s="155">
        <v>0</v>
      </c>
      <c r="M25" s="154">
        <f t="shared" si="2"/>
        <v>0</v>
      </c>
      <c r="N25" s="156">
        <v>20</v>
      </c>
      <c r="O25" s="157">
        <v>16</v>
      </c>
      <c r="P25" s="152" t="s">
        <v>103</v>
      </c>
    </row>
    <row r="26" spans="2:23" s="165" customFormat="1" ht="12.75" customHeight="1">
      <c r="B26" s="169"/>
      <c r="D26" s="170"/>
      <c r="E26" s="170"/>
      <c r="I26" s="171"/>
      <c r="K26" s="171"/>
      <c r="M26" s="171"/>
      <c r="P26" s="170"/>
      <c r="U26" s="152"/>
      <c r="W26" s="152"/>
    </row>
    <row r="27" spans="1:23" s="165" customFormat="1" ht="12.75" customHeight="1">
      <c r="A27" s="165" t="s">
        <v>141</v>
      </c>
      <c r="B27" s="169"/>
      <c r="D27" s="170" t="s">
        <v>46</v>
      </c>
      <c r="E27" s="170" t="s">
        <v>108</v>
      </c>
      <c r="I27" s="171">
        <f>I29+I34+I40+I51+I63</f>
        <v>0</v>
      </c>
      <c r="K27" s="171" t="e">
        <f>K30+K41+K52+#REF!+#REF!</f>
        <v>#REF!</v>
      </c>
      <c r="M27" s="171" t="e">
        <f>M30+M41+M52+#REF!+#REF!</f>
        <v>#REF!</v>
      </c>
      <c r="P27" s="170" t="s">
        <v>100</v>
      </c>
      <c r="U27" s="152"/>
      <c r="W27" s="152"/>
    </row>
    <row r="28" spans="2:23" s="165" customFormat="1" ht="12.75" customHeight="1">
      <c r="B28" s="169"/>
      <c r="D28" s="170"/>
      <c r="E28" s="170"/>
      <c r="I28" s="171"/>
      <c r="K28" s="171"/>
      <c r="M28" s="171"/>
      <c r="P28" s="170"/>
      <c r="U28" s="152"/>
      <c r="W28" s="152"/>
    </row>
    <row r="29" spans="1:23" s="165" customFormat="1" ht="12.75" customHeight="1">
      <c r="A29" s="165" t="s">
        <v>141</v>
      </c>
      <c r="B29" s="166"/>
      <c r="D29" s="167" t="s">
        <v>109</v>
      </c>
      <c r="E29" s="167" t="s">
        <v>110</v>
      </c>
      <c r="I29" s="168">
        <f>SUM(I30:I32)</f>
        <v>0</v>
      </c>
      <c r="K29" s="168">
        <f>SUM(K30:K31)</f>
        <v>0.053781407999999996</v>
      </c>
      <c r="M29" s="168">
        <f>SUM(M30:M31)</f>
        <v>0</v>
      </c>
      <c r="P29" s="167" t="s">
        <v>101</v>
      </c>
      <c r="U29" s="152"/>
      <c r="W29" s="152"/>
    </row>
    <row r="30" spans="1:16" s="152" customFormat="1" ht="12.75" customHeight="1">
      <c r="A30" s="151">
        <v>7</v>
      </c>
      <c r="B30" s="151" t="s">
        <v>102</v>
      </c>
      <c r="C30" s="151" t="s">
        <v>109</v>
      </c>
      <c r="D30" s="152" t="s">
        <v>111</v>
      </c>
      <c r="E30" s="153" t="s">
        <v>112</v>
      </c>
      <c r="F30" s="151" t="s">
        <v>106</v>
      </c>
      <c r="G30" s="154">
        <v>108</v>
      </c>
      <c r="H30" s="154"/>
      <c r="I30" s="154">
        <f>ROUND(G30*H30,3)</f>
        <v>0</v>
      </c>
      <c r="J30" s="155">
        <v>0.000427976</v>
      </c>
      <c r="K30" s="154">
        <f>G30*J30</f>
        <v>0.046221408</v>
      </c>
      <c r="L30" s="155">
        <v>0</v>
      </c>
      <c r="M30" s="154">
        <f>G30*L30</f>
        <v>0</v>
      </c>
      <c r="N30" s="156">
        <v>20</v>
      </c>
      <c r="O30" s="157">
        <v>16</v>
      </c>
      <c r="P30" s="152" t="s">
        <v>103</v>
      </c>
    </row>
    <row r="31" spans="1:16" s="152" customFormat="1" ht="12.75" customHeight="1">
      <c r="A31" s="158">
        <v>8</v>
      </c>
      <c r="B31" s="158" t="s">
        <v>104</v>
      </c>
      <c r="C31" s="158" t="s">
        <v>105</v>
      </c>
      <c r="D31" s="159">
        <v>283</v>
      </c>
      <c r="E31" s="179" t="s">
        <v>369</v>
      </c>
      <c r="F31" s="158" t="s">
        <v>106</v>
      </c>
      <c r="G31" s="161">
        <f>G30</f>
        <v>108</v>
      </c>
      <c r="H31" s="161"/>
      <c r="I31" s="161">
        <f>ROUND(G31*H31,3)</f>
        <v>0</v>
      </c>
      <c r="J31" s="162">
        <v>7E-05</v>
      </c>
      <c r="K31" s="161">
        <f>G31*J31</f>
        <v>0.007559999999999999</v>
      </c>
      <c r="L31" s="162">
        <v>0</v>
      </c>
      <c r="M31" s="161">
        <f>G31*L31</f>
        <v>0</v>
      </c>
      <c r="N31" s="163">
        <v>20</v>
      </c>
      <c r="O31" s="164">
        <v>32</v>
      </c>
      <c r="P31" s="159" t="s">
        <v>103</v>
      </c>
    </row>
    <row r="32" spans="1:16" s="152" customFormat="1" ht="12.75" customHeight="1">
      <c r="A32" s="180">
        <v>9</v>
      </c>
      <c r="B32" s="180" t="s">
        <v>102</v>
      </c>
      <c r="C32" s="180">
        <v>713</v>
      </c>
      <c r="D32" s="276">
        <v>998713203</v>
      </c>
      <c r="E32" s="275" t="s">
        <v>350</v>
      </c>
      <c r="F32" s="277" t="s">
        <v>42</v>
      </c>
      <c r="G32" s="278">
        <f>SUM(I30:I31)</f>
        <v>0</v>
      </c>
      <c r="H32" s="279"/>
      <c r="I32" s="183">
        <f>G32*H32/100</f>
        <v>0</v>
      </c>
      <c r="J32" s="162"/>
      <c r="K32" s="161"/>
      <c r="L32" s="162"/>
      <c r="M32" s="161"/>
      <c r="N32" s="163"/>
      <c r="O32" s="164"/>
      <c r="P32" s="159"/>
    </row>
    <row r="33" spans="1:16" s="152" customFormat="1" ht="13.5" customHeight="1">
      <c r="A33" s="158"/>
      <c r="B33" s="158"/>
      <c r="C33" s="158"/>
      <c r="D33" s="159"/>
      <c r="E33" s="160"/>
      <c r="F33" s="158"/>
      <c r="G33" s="161"/>
      <c r="H33" s="161"/>
      <c r="I33" s="161"/>
      <c r="J33" s="162"/>
      <c r="K33" s="161"/>
      <c r="L33" s="162"/>
      <c r="M33" s="161"/>
      <c r="N33" s="163"/>
      <c r="O33" s="164"/>
      <c r="P33" s="159"/>
    </row>
    <row r="34" spans="1:23" s="165" customFormat="1" ht="12.75" customHeight="1">
      <c r="A34" s="165" t="s">
        <v>141</v>
      </c>
      <c r="B34" s="166"/>
      <c r="D34" s="167">
        <v>767</v>
      </c>
      <c r="E34" s="182" t="s">
        <v>191</v>
      </c>
      <c r="I34" s="168">
        <f>SUM(I35:I38)</f>
        <v>0</v>
      </c>
      <c r="K34" s="168">
        <f>SUM(K35:K36)</f>
        <v>0</v>
      </c>
      <c r="M34" s="168">
        <f>SUM(M35:M36)</f>
        <v>0</v>
      </c>
      <c r="P34" s="167" t="s">
        <v>101</v>
      </c>
      <c r="U34" s="152"/>
      <c r="W34" s="152"/>
    </row>
    <row r="35" spans="1:15" s="181" customFormat="1" ht="13.5" customHeight="1">
      <c r="A35" s="180">
        <v>10</v>
      </c>
      <c r="B35" s="180" t="s">
        <v>102</v>
      </c>
      <c r="C35" s="180">
        <v>767</v>
      </c>
      <c r="D35" s="181" t="s">
        <v>188</v>
      </c>
      <c r="E35" s="177" t="s">
        <v>349</v>
      </c>
      <c r="F35" s="180" t="s">
        <v>190</v>
      </c>
      <c r="G35" s="183">
        <v>338</v>
      </c>
      <c r="H35" s="183"/>
      <c r="I35" s="183">
        <f>G35*H35</f>
        <v>0</v>
      </c>
      <c r="J35" s="184"/>
      <c r="K35" s="183"/>
      <c r="L35" s="184"/>
      <c r="M35" s="183"/>
      <c r="N35" s="185"/>
      <c r="O35" s="186"/>
    </row>
    <row r="36" spans="1:16" s="152" customFormat="1" ht="13.5" customHeight="1">
      <c r="A36" s="158"/>
      <c r="B36" s="158"/>
      <c r="C36" s="158"/>
      <c r="D36" s="159"/>
      <c r="E36" s="177" t="s">
        <v>371</v>
      </c>
      <c r="F36" s="158"/>
      <c r="G36" s="161"/>
      <c r="H36" s="161"/>
      <c r="I36" s="161"/>
      <c r="J36" s="162"/>
      <c r="K36" s="161"/>
      <c r="L36" s="162"/>
      <c r="M36" s="161"/>
      <c r="N36" s="163"/>
      <c r="O36" s="164"/>
      <c r="P36" s="159"/>
    </row>
    <row r="37" spans="1:16" s="152" customFormat="1" ht="13.5" customHeight="1">
      <c r="A37" s="158"/>
      <c r="B37" s="158"/>
      <c r="C37" s="158"/>
      <c r="D37" s="159"/>
      <c r="E37" s="177" t="s">
        <v>372</v>
      </c>
      <c r="F37" s="158"/>
      <c r="G37" s="161"/>
      <c r="H37" s="161"/>
      <c r="I37" s="161"/>
      <c r="J37" s="162"/>
      <c r="K37" s="161"/>
      <c r="L37" s="162"/>
      <c r="M37" s="161"/>
      <c r="N37" s="163"/>
      <c r="O37" s="164"/>
      <c r="P37" s="159"/>
    </row>
    <row r="38" spans="1:16" s="152" customFormat="1" ht="13.5" customHeight="1">
      <c r="A38" s="151">
        <v>11</v>
      </c>
      <c r="B38" s="151" t="s">
        <v>102</v>
      </c>
      <c r="C38" s="151">
        <v>767</v>
      </c>
      <c r="D38" s="152">
        <v>998767203</v>
      </c>
      <c r="E38" s="177" t="s">
        <v>348</v>
      </c>
      <c r="F38" s="151" t="s">
        <v>42</v>
      </c>
      <c r="G38" s="154">
        <f>SUM(I35)</f>
        <v>0</v>
      </c>
      <c r="H38" s="154"/>
      <c r="I38" s="154">
        <f>G38*H38/100</f>
        <v>0</v>
      </c>
      <c r="J38" s="155">
        <v>0</v>
      </c>
      <c r="K38" s="154">
        <f>G38*J38</f>
        <v>0</v>
      </c>
      <c r="L38" s="155">
        <v>0</v>
      </c>
      <c r="M38" s="154">
        <f>G38*L38</f>
        <v>0</v>
      </c>
      <c r="N38" s="156">
        <v>20</v>
      </c>
      <c r="O38" s="157">
        <v>16</v>
      </c>
      <c r="P38" s="152" t="s">
        <v>103</v>
      </c>
    </row>
    <row r="39" spans="1:16" s="152" customFormat="1" ht="13.5" customHeight="1">
      <c r="A39" s="158"/>
      <c r="B39" s="158"/>
      <c r="C39" s="158"/>
      <c r="D39" s="159"/>
      <c r="E39" s="177"/>
      <c r="F39" s="158"/>
      <c r="G39" s="161"/>
      <c r="H39" s="161"/>
      <c r="I39" s="161"/>
      <c r="J39" s="162"/>
      <c r="K39" s="161"/>
      <c r="L39" s="162"/>
      <c r="M39" s="161"/>
      <c r="N39" s="163"/>
      <c r="O39" s="164"/>
      <c r="P39" s="159"/>
    </row>
    <row r="40" spans="1:23" s="165" customFormat="1" ht="12.75" customHeight="1">
      <c r="A40" s="165" t="s">
        <v>141</v>
      </c>
      <c r="B40" s="166"/>
      <c r="D40" s="167" t="s">
        <v>113</v>
      </c>
      <c r="E40" s="167" t="s">
        <v>114</v>
      </c>
      <c r="I40" s="168">
        <f>SUM(I41:I48)</f>
        <v>0</v>
      </c>
      <c r="K40" s="168">
        <f>SUM(K41:K48)</f>
        <v>0.35086111000000003</v>
      </c>
      <c r="M40" s="168">
        <f>SUM(M41:M48)</f>
        <v>0</v>
      </c>
      <c r="P40" s="167" t="s">
        <v>101</v>
      </c>
      <c r="U40" s="152"/>
      <c r="W40" s="152"/>
    </row>
    <row r="41" spans="1:16" s="152" customFormat="1" ht="13.5" customHeight="1">
      <c r="A41" s="151">
        <v>12</v>
      </c>
      <c r="B41" s="151" t="s">
        <v>102</v>
      </c>
      <c r="C41" s="151" t="s">
        <v>113</v>
      </c>
      <c r="D41" s="152">
        <v>721171721</v>
      </c>
      <c r="E41" s="153" t="s">
        <v>353</v>
      </c>
      <c r="F41" s="151" t="s">
        <v>106</v>
      </c>
      <c r="G41" s="154">
        <v>137</v>
      </c>
      <c r="H41" s="183"/>
      <c r="I41" s="154">
        <f>ROUND(G41*H41,3)</f>
        <v>0</v>
      </c>
      <c r="J41" s="155">
        <v>0.00256103</v>
      </c>
      <c r="K41" s="154">
        <f>G41*J41</f>
        <v>0.35086111000000003</v>
      </c>
      <c r="L41" s="155">
        <v>0</v>
      </c>
      <c r="M41" s="154">
        <f>G41*L41</f>
        <v>0</v>
      </c>
      <c r="N41" s="156">
        <v>20</v>
      </c>
      <c r="O41" s="157">
        <v>16</v>
      </c>
      <c r="P41" s="152" t="s">
        <v>103</v>
      </c>
    </row>
    <row r="42" spans="1:15" s="152" customFormat="1" ht="13.5" customHeight="1">
      <c r="A42" s="151">
        <v>13</v>
      </c>
      <c r="B42" s="151"/>
      <c r="C42" s="151"/>
      <c r="D42" s="178" t="s">
        <v>188</v>
      </c>
      <c r="E42" s="281" t="s">
        <v>354</v>
      </c>
      <c r="F42" s="151" t="s">
        <v>107</v>
      </c>
      <c r="G42" s="154">
        <v>8</v>
      </c>
      <c r="H42" s="154"/>
      <c r="I42" s="154">
        <f>G42*H42</f>
        <v>0</v>
      </c>
      <c r="J42" s="155"/>
      <c r="K42" s="154"/>
      <c r="L42" s="155"/>
      <c r="M42" s="154"/>
      <c r="N42" s="156"/>
      <c r="O42" s="157"/>
    </row>
    <row r="43" spans="1:15" s="152" customFormat="1" ht="13.5" customHeight="1">
      <c r="A43" s="151">
        <v>14</v>
      </c>
      <c r="B43" s="151"/>
      <c r="C43" s="151"/>
      <c r="D43" s="191" t="s">
        <v>188</v>
      </c>
      <c r="E43" s="190" t="s">
        <v>346</v>
      </c>
      <c r="F43" s="180" t="s">
        <v>107</v>
      </c>
      <c r="G43" s="183">
        <v>8</v>
      </c>
      <c r="H43" s="183"/>
      <c r="I43" s="183">
        <f>G43*H43</f>
        <v>0</v>
      </c>
      <c r="J43" s="155"/>
      <c r="K43" s="154"/>
      <c r="L43" s="155"/>
      <c r="M43" s="154"/>
      <c r="N43" s="156"/>
      <c r="O43" s="157"/>
    </row>
    <row r="44" spans="1:15" s="152" customFormat="1" ht="13.5" customHeight="1">
      <c r="A44" s="151">
        <v>15</v>
      </c>
      <c r="B44" s="180"/>
      <c r="C44" s="151"/>
      <c r="D44" s="191" t="s">
        <v>188</v>
      </c>
      <c r="E44" s="190" t="s">
        <v>356</v>
      </c>
      <c r="F44" s="180" t="s">
        <v>107</v>
      </c>
      <c r="G44" s="183">
        <v>16</v>
      </c>
      <c r="H44" s="183"/>
      <c r="I44" s="183">
        <f>G44*H44</f>
        <v>0</v>
      </c>
      <c r="J44" s="155"/>
      <c r="K44" s="154"/>
      <c r="L44" s="155"/>
      <c r="M44" s="154"/>
      <c r="N44" s="156"/>
      <c r="O44" s="157"/>
    </row>
    <row r="45" spans="1:15" s="152" customFormat="1" ht="21.75" customHeight="1">
      <c r="A45" s="151">
        <v>16</v>
      </c>
      <c r="B45" s="180" t="s">
        <v>102</v>
      </c>
      <c r="C45" s="277">
        <v>721</v>
      </c>
      <c r="D45" s="276">
        <v>721194105</v>
      </c>
      <c r="E45" s="275" t="s">
        <v>355</v>
      </c>
      <c r="F45" s="180" t="s">
        <v>107</v>
      </c>
      <c r="G45" s="154">
        <v>3</v>
      </c>
      <c r="H45" s="154"/>
      <c r="I45" s="154">
        <f>G45*H45</f>
        <v>0</v>
      </c>
      <c r="J45" s="155"/>
      <c r="K45" s="154"/>
      <c r="L45" s="155"/>
      <c r="M45" s="154"/>
      <c r="N45" s="156"/>
      <c r="O45" s="157"/>
    </row>
    <row r="46" spans="1:16" s="152" customFormat="1" ht="13.5" customHeight="1">
      <c r="A46" s="151">
        <v>17</v>
      </c>
      <c r="B46" s="151" t="s">
        <v>102</v>
      </c>
      <c r="C46" s="151" t="s">
        <v>113</v>
      </c>
      <c r="D46" s="152" t="s">
        <v>121</v>
      </c>
      <c r="E46" s="153" t="s">
        <v>122</v>
      </c>
      <c r="F46" s="151" t="s">
        <v>106</v>
      </c>
      <c r="G46" s="154">
        <f>G41</f>
        <v>137</v>
      </c>
      <c r="H46" s="154"/>
      <c r="I46" s="154">
        <f>ROUND(G46*H46,3)</f>
        <v>0</v>
      </c>
      <c r="J46" s="155">
        <v>0</v>
      </c>
      <c r="K46" s="154">
        <f>G46*J46</f>
        <v>0</v>
      </c>
      <c r="L46" s="155">
        <v>0</v>
      </c>
      <c r="M46" s="154">
        <f>G46*L46</f>
        <v>0</v>
      </c>
      <c r="N46" s="156">
        <v>20</v>
      </c>
      <c r="O46" s="157">
        <v>16</v>
      </c>
      <c r="P46" s="152" t="s">
        <v>103</v>
      </c>
    </row>
    <row r="47" spans="1:15" s="152" customFormat="1" ht="24.75" customHeight="1">
      <c r="A47" s="151">
        <v>18</v>
      </c>
      <c r="B47" s="180" t="s">
        <v>102</v>
      </c>
      <c r="C47" s="151"/>
      <c r="D47" s="181" t="s">
        <v>377</v>
      </c>
      <c r="E47" s="177" t="s">
        <v>344</v>
      </c>
      <c r="F47" s="180" t="s">
        <v>106</v>
      </c>
      <c r="G47" s="154">
        <v>137</v>
      </c>
      <c r="H47" s="154"/>
      <c r="I47" s="154">
        <f>G47*H47</f>
        <v>0</v>
      </c>
      <c r="J47" s="155"/>
      <c r="K47" s="154"/>
      <c r="L47" s="155"/>
      <c r="M47" s="154"/>
      <c r="N47" s="156"/>
      <c r="O47" s="157"/>
    </row>
    <row r="48" spans="1:16" s="152" customFormat="1" ht="13.5" customHeight="1">
      <c r="A48" s="151">
        <v>19</v>
      </c>
      <c r="B48" s="151" t="s">
        <v>102</v>
      </c>
      <c r="C48" s="151" t="s">
        <v>113</v>
      </c>
      <c r="D48" s="152">
        <v>998721203</v>
      </c>
      <c r="E48" s="177" t="s">
        <v>187</v>
      </c>
      <c r="F48" s="151" t="s">
        <v>42</v>
      </c>
      <c r="G48" s="154">
        <f>SUM(I41:I47)</f>
        <v>0</v>
      </c>
      <c r="H48" s="154"/>
      <c r="I48" s="154">
        <f>G48*H48/100</f>
        <v>0</v>
      </c>
      <c r="J48" s="155">
        <v>0</v>
      </c>
      <c r="K48" s="154">
        <f>G48*J48</f>
        <v>0</v>
      </c>
      <c r="L48" s="155">
        <v>0</v>
      </c>
      <c r="M48" s="154">
        <f>G48*L48</f>
        <v>0</v>
      </c>
      <c r="N48" s="156">
        <v>20</v>
      </c>
      <c r="O48" s="157">
        <v>16</v>
      </c>
      <c r="P48" s="152" t="s">
        <v>103</v>
      </c>
    </row>
    <row r="49" spans="1:15" s="152" customFormat="1" ht="13.5" customHeight="1">
      <c r="A49" s="151"/>
      <c r="B49" s="151"/>
      <c r="C49" s="151"/>
      <c r="E49" s="153"/>
      <c r="F49" s="151"/>
      <c r="G49" s="154"/>
      <c r="H49" s="154"/>
      <c r="I49" s="154"/>
      <c r="J49" s="155"/>
      <c r="K49" s="154"/>
      <c r="L49" s="155"/>
      <c r="M49" s="154"/>
      <c r="N49" s="156"/>
      <c r="O49" s="157"/>
    </row>
    <row r="50" spans="1:15" s="152" customFormat="1" ht="13.5" customHeight="1">
      <c r="A50" s="151"/>
      <c r="B50" s="151"/>
      <c r="C50" s="151"/>
      <c r="E50" s="153"/>
      <c r="F50" s="151"/>
      <c r="G50" s="154"/>
      <c r="H50" s="154"/>
      <c r="I50" s="154"/>
      <c r="J50" s="155"/>
      <c r="K50" s="154"/>
      <c r="L50" s="155"/>
      <c r="M50" s="154"/>
      <c r="N50" s="156"/>
      <c r="O50" s="157"/>
    </row>
    <row r="51" spans="2:23" s="165" customFormat="1" ht="12.75" customHeight="1">
      <c r="B51" s="166"/>
      <c r="D51" s="167" t="s">
        <v>123</v>
      </c>
      <c r="E51" s="167" t="s">
        <v>124</v>
      </c>
      <c r="I51" s="168">
        <f>SUM(I52:I60)</f>
        <v>0</v>
      </c>
      <c r="K51" s="168">
        <f>SUM(K52:K60)</f>
        <v>0.066769088</v>
      </c>
      <c r="M51" s="168">
        <f>SUM(M52:M60)</f>
        <v>0</v>
      </c>
      <c r="P51" s="167" t="s">
        <v>101</v>
      </c>
      <c r="U51" s="152"/>
      <c r="W51" s="152"/>
    </row>
    <row r="52" spans="1:16" s="152" customFormat="1" ht="13.5" customHeight="1">
      <c r="A52" s="151">
        <v>20</v>
      </c>
      <c r="B52" s="151" t="s">
        <v>102</v>
      </c>
      <c r="C52" s="151" t="s">
        <v>113</v>
      </c>
      <c r="D52" s="152">
        <v>722172621</v>
      </c>
      <c r="E52" s="177" t="s">
        <v>357</v>
      </c>
      <c r="F52" s="151" t="s">
        <v>106</v>
      </c>
      <c r="G52" s="154">
        <v>25</v>
      </c>
      <c r="H52" s="154"/>
      <c r="I52" s="154">
        <f aca="true" t="shared" si="3" ref="I52:I59">ROUND(G52*H52,3)</f>
        <v>0</v>
      </c>
      <c r="J52" s="155">
        <v>0.000477136</v>
      </c>
      <c r="K52" s="154">
        <f aca="true" t="shared" si="4" ref="K52:K60">G52*J52</f>
        <v>0.0119284</v>
      </c>
      <c r="L52" s="155">
        <v>0</v>
      </c>
      <c r="M52" s="154">
        <f aca="true" t="shared" si="5" ref="M52:M60">G52*L52</f>
        <v>0</v>
      </c>
      <c r="N52" s="156">
        <v>20</v>
      </c>
      <c r="O52" s="157">
        <v>16</v>
      </c>
      <c r="P52" s="152" t="s">
        <v>103</v>
      </c>
    </row>
    <row r="53" spans="1:16" s="152" customFormat="1" ht="13.5" customHeight="1">
      <c r="A53" s="151">
        <v>21</v>
      </c>
      <c r="B53" s="151" t="s">
        <v>102</v>
      </c>
      <c r="C53" s="151" t="s">
        <v>113</v>
      </c>
      <c r="D53" s="152">
        <v>722172623</v>
      </c>
      <c r="E53" s="177" t="s">
        <v>189</v>
      </c>
      <c r="F53" s="151" t="s">
        <v>106</v>
      </c>
      <c r="G53" s="154">
        <v>108</v>
      </c>
      <c r="H53" s="154"/>
      <c r="I53" s="154">
        <f t="shared" si="3"/>
        <v>0</v>
      </c>
      <c r="J53" s="155">
        <v>0.000477136</v>
      </c>
      <c r="K53" s="154">
        <f t="shared" si="4"/>
        <v>0.051530688000000005</v>
      </c>
      <c r="L53" s="155">
        <v>0</v>
      </c>
      <c r="M53" s="154">
        <f t="shared" si="5"/>
        <v>0</v>
      </c>
      <c r="N53" s="156">
        <v>20</v>
      </c>
      <c r="O53" s="157">
        <v>16</v>
      </c>
      <c r="P53" s="152" t="s">
        <v>103</v>
      </c>
    </row>
    <row r="54" spans="1:15" s="152" customFormat="1" ht="13.5" customHeight="1">
      <c r="A54" s="151">
        <v>22</v>
      </c>
      <c r="B54" s="180"/>
      <c r="C54" s="151"/>
      <c r="D54" s="181" t="s">
        <v>188</v>
      </c>
      <c r="E54" s="177" t="s">
        <v>195</v>
      </c>
      <c r="F54" s="180" t="s">
        <v>107</v>
      </c>
      <c r="G54" s="154">
        <v>8</v>
      </c>
      <c r="H54" s="154"/>
      <c r="I54" s="154">
        <f t="shared" si="3"/>
        <v>0</v>
      </c>
      <c r="J54" s="155"/>
      <c r="K54" s="154"/>
      <c r="L54" s="155"/>
      <c r="M54" s="154"/>
      <c r="N54" s="156"/>
      <c r="O54" s="157"/>
    </row>
    <row r="55" spans="1:16" s="152" customFormat="1" ht="24" customHeight="1">
      <c r="A55" s="151">
        <v>23</v>
      </c>
      <c r="B55" s="151" t="s">
        <v>102</v>
      </c>
      <c r="C55" s="151" t="s">
        <v>113</v>
      </c>
      <c r="D55" s="152">
        <v>722211005</v>
      </c>
      <c r="E55" s="177" t="s">
        <v>358</v>
      </c>
      <c r="F55" s="151" t="s">
        <v>107</v>
      </c>
      <c r="G55" s="154">
        <v>9</v>
      </c>
      <c r="H55" s="154"/>
      <c r="I55" s="154">
        <f t="shared" si="3"/>
        <v>0</v>
      </c>
      <c r="J55" s="155">
        <v>2E-05</v>
      </c>
      <c r="K55" s="154">
        <f t="shared" si="4"/>
        <v>0.00018</v>
      </c>
      <c r="L55" s="155">
        <v>0</v>
      </c>
      <c r="M55" s="154">
        <f t="shared" si="5"/>
        <v>0</v>
      </c>
      <c r="N55" s="156">
        <v>20</v>
      </c>
      <c r="O55" s="157">
        <v>16</v>
      </c>
      <c r="P55" s="152" t="s">
        <v>103</v>
      </c>
    </row>
    <row r="56" spans="1:16" s="152" customFormat="1" ht="13.5" customHeight="1">
      <c r="A56" s="158">
        <v>24</v>
      </c>
      <c r="B56" s="158" t="s">
        <v>104</v>
      </c>
      <c r="C56" s="158" t="s">
        <v>105</v>
      </c>
      <c r="D56" s="159">
        <v>286231</v>
      </c>
      <c r="E56" s="179" t="s">
        <v>359</v>
      </c>
      <c r="F56" s="158" t="s">
        <v>107</v>
      </c>
      <c r="G56" s="161">
        <v>9</v>
      </c>
      <c r="H56" s="161"/>
      <c r="I56" s="161">
        <f t="shared" si="3"/>
        <v>0</v>
      </c>
      <c r="J56" s="162">
        <v>0.0002</v>
      </c>
      <c r="K56" s="161">
        <f t="shared" si="4"/>
        <v>0.0018000000000000002</v>
      </c>
      <c r="L56" s="162">
        <v>0</v>
      </c>
      <c r="M56" s="161">
        <f t="shared" si="5"/>
        <v>0</v>
      </c>
      <c r="N56" s="163">
        <v>20</v>
      </c>
      <c r="O56" s="164">
        <v>32</v>
      </c>
      <c r="P56" s="159" t="s">
        <v>103</v>
      </c>
    </row>
    <row r="57" spans="1:16" s="152" customFormat="1" ht="13.5" customHeight="1">
      <c r="A57" s="151">
        <v>25</v>
      </c>
      <c r="B57" s="151" t="s">
        <v>102</v>
      </c>
      <c r="C57" s="151" t="s">
        <v>126</v>
      </c>
      <c r="D57" s="152">
        <v>722290215</v>
      </c>
      <c r="E57" s="177" t="s">
        <v>360</v>
      </c>
      <c r="F57" s="151" t="s">
        <v>106</v>
      </c>
      <c r="G57" s="154">
        <f>G52+G53</f>
        <v>133</v>
      </c>
      <c r="H57" s="154"/>
      <c r="I57" s="154">
        <f t="shared" si="3"/>
        <v>0</v>
      </c>
      <c r="J57" s="155">
        <v>0</v>
      </c>
      <c r="K57" s="154">
        <f t="shared" si="4"/>
        <v>0</v>
      </c>
      <c r="L57" s="155">
        <v>0</v>
      </c>
      <c r="M57" s="154">
        <f t="shared" si="5"/>
        <v>0</v>
      </c>
      <c r="N57" s="156">
        <v>20</v>
      </c>
      <c r="O57" s="157">
        <v>16</v>
      </c>
      <c r="P57" s="152" t="s">
        <v>103</v>
      </c>
    </row>
    <row r="58" spans="1:16" s="152" customFormat="1" ht="13.5" customHeight="1">
      <c r="A58" s="151">
        <v>26</v>
      </c>
      <c r="B58" s="151" t="s">
        <v>102</v>
      </c>
      <c r="C58" s="151" t="s">
        <v>113</v>
      </c>
      <c r="D58" s="152" t="s">
        <v>128</v>
      </c>
      <c r="E58" s="153" t="s">
        <v>129</v>
      </c>
      <c r="F58" s="151" t="s">
        <v>106</v>
      </c>
      <c r="G58" s="154">
        <f>G57</f>
        <v>133</v>
      </c>
      <c r="H58" s="154"/>
      <c r="I58" s="154">
        <f>ROUND(G58*H58,3)</f>
        <v>0</v>
      </c>
      <c r="J58" s="155">
        <v>1E-05</v>
      </c>
      <c r="K58" s="154">
        <f>G58*J58</f>
        <v>0.00133</v>
      </c>
      <c r="L58" s="155">
        <v>0</v>
      </c>
      <c r="M58" s="154">
        <f>G58*L58</f>
        <v>0</v>
      </c>
      <c r="N58" s="156">
        <v>20</v>
      </c>
      <c r="O58" s="157">
        <v>16</v>
      </c>
      <c r="P58" s="152" t="s">
        <v>103</v>
      </c>
    </row>
    <row r="59" spans="1:15" s="152" customFormat="1" ht="13.5" customHeight="1">
      <c r="A59" s="151">
        <v>27</v>
      </c>
      <c r="B59" s="180"/>
      <c r="C59" s="151"/>
      <c r="D59" s="181" t="s">
        <v>377</v>
      </c>
      <c r="E59" s="177" t="s">
        <v>196</v>
      </c>
      <c r="F59" s="180" t="s">
        <v>106</v>
      </c>
      <c r="G59" s="154">
        <v>133</v>
      </c>
      <c r="H59" s="154"/>
      <c r="I59" s="154">
        <f t="shared" si="3"/>
        <v>0</v>
      </c>
      <c r="J59" s="155"/>
      <c r="K59" s="154"/>
      <c r="L59" s="155"/>
      <c r="M59" s="154"/>
      <c r="N59" s="156"/>
      <c r="O59" s="157"/>
    </row>
    <row r="60" spans="1:18" s="152" customFormat="1" ht="13.5" customHeight="1">
      <c r="A60" s="151">
        <v>28</v>
      </c>
      <c r="B60" s="151" t="s">
        <v>102</v>
      </c>
      <c r="C60" s="151" t="s">
        <v>113</v>
      </c>
      <c r="D60" s="152">
        <v>9987222003</v>
      </c>
      <c r="E60" s="177" t="s">
        <v>192</v>
      </c>
      <c r="F60" s="151" t="s">
        <v>42</v>
      </c>
      <c r="G60" s="154">
        <f>SUM(I52:I59)</f>
        <v>0</v>
      </c>
      <c r="H60" s="154"/>
      <c r="I60" s="154">
        <f>G60*H60/100</f>
        <v>0</v>
      </c>
      <c r="J60" s="155">
        <v>0</v>
      </c>
      <c r="K60" s="154">
        <f t="shared" si="4"/>
        <v>0</v>
      </c>
      <c r="L60" s="155">
        <v>0</v>
      </c>
      <c r="M60" s="154">
        <f t="shared" si="5"/>
        <v>0</v>
      </c>
      <c r="N60" s="156">
        <v>20</v>
      </c>
      <c r="O60" s="157">
        <v>16</v>
      </c>
      <c r="P60" s="152" t="s">
        <v>103</v>
      </c>
      <c r="R60" s="192"/>
    </row>
    <row r="61" spans="1:15" s="152" customFormat="1" ht="13.5" customHeight="1">
      <c r="A61" s="151"/>
      <c r="B61" s="151"/>
      <c r="C61" s="151"/>
      <c r="E61" s="153"/>
      <c r="F61" s="151"/>
      <c r="G61" s="154"/>
      <c r="H61" s="154"/>
      <c r="I61" s="154"/>
      <c r="J61" s="155"/>
      <c r="K61" s="154"/>
      <c r="L61" s="155"/>
      <c r="M61" s="154"/>
      <c r="N61" s="156"/>
      <c r="O61" s="157"/>
    </row>
    <row r="62" spans="2:23" s="165" customFormat="1" ht="12.75" customHeight="1">
      <c r="B62" s="166"/>
      <c r="D62" s="167"/>
      <c r="E62" s="167"/>
      <c r="I62" s="168"/>
      <c r="K62" s="168"/>
      <c r="M62" s="168"/>
      <c r="P62" s="167"/>
      <c r="U62" s="152"/>
      <c r="W62" s="152"/>
    </row>
    <row r="63" spans="1:23" s="165" customFormat="1" ht="12.75" customHeight="1">
      <c r="A63" s="165" t="s">
        <v>141</v>
      </c>
      <c r="B63" s="166"/>
      <c r="D63" s="167">
        <v>725</v>
      </c>
      <c r="E63" s="182" t="s">
        <v>345</v>
      </c>
      <c r="I63" s="168">
        <f>SUM(I64:I72)</f>
        <v>0</v>
      </c>
      <c r="K63" s="168" t="e">
        <f>SUM(K64:K84)</f>
        <v>#REF!</v>
      </c>
      <c r="M63" s="168" t="e">
        <f>SUM(M64:M84)</f>
        <v>#REF!</v>
      </c>
      <c r="P63" s="167" t="s">
        <v>101</v>
      </c>
      <c r="U63" s="152"/>
      <c r="W63" s="152"/>
    </row>
    <row r="64" spans="1:15" s="152" customFormat="1" ht="13.5" customHeight="1">
      <c r="A64" s="151">
        <v>29</v>
      </c>
      <c r="B64" s="180" t="s">
        <v>102</v>
      </c>
      <c r="C64" s="151">
        <v>725</v>
      </c>
      <c r="D64" s="181">
        <v>725210821</v>
      </c>
      <c r="E64" s="177" t="s">
        <v>368</v>
      </c>
      <c r="F64" s="180" t="s">
        <v>107</v>
      </c>
      <c r="G64" s="154">
        <v>3</v>
      </c>
      <c r="H64" s="154"/>
      <c r="I64" s="154">
        <f>ROUND(G64*H64,3)</f>
        <v>0</v>
      </c>
      <c r="J64" s="155"/>
      <c r="K64" s="154"/>
      <c r="L64" s="155"/>
      <c r="M64" s="154"/>
      <c r="N64" s="156"/>
      <c r="O64" s="157"/>
    </row>
    <row r="65" spans="1:15" s="152" customFormat="1" ht="13.5" customHeight="1">
      <c r="A65" s="151">
        <v>30</v>
      </c>
      <c r="B65" s="180" t="s">
        <v>102</v>
      </c>
      <c r="C65" s="151">
        <v>725</v>
      </c>
      <c r="D65" s="181">
        <v>725590813</v>
      </c>
      <c r="E65" s="177" t="s">
        <v>367</v>
      </c>
      <c r="F65" s="180" t="s">
        <v>240</v>
      </c>
      <c r="G65" s="154">
        <v>0.06</v>
      </c>
      <c r="H65" s="154"/>
      <c r="I65" s="154">
        <f>G65*H65</f>
        <v>0</v>
      </c>
      <c r="J65" s="155"/>
      <c r="K65" s="154"/>
      <c r="L65" s="155"/>
      <c r="M65" s="154"/>
      <c r="N65" s="156"/>
      <c r="O65" s="157"/>
    </row>
    <row r="66" spans="1:9" s="287" customFormat="1" ht="11.25" customHeight="1">
      <c r="A66" s="282">
        <v>31</v>
      </c>
      <c r="B66" s="282"/>
      <c r="C66" s="282"/>
      <c r="D66" s="283">
        <v>725219401</v>
      </c>
      <c r="E66" s="284" t="s">
        <v>361</v>
      </c>
      <c r="F66" s="285" t="s">
        <v>362</v>
      </c>
      <c r="G66" s="286">
        <v>3</v>
      </c>
      <c r="H66" s="286"/>
      <c r="I66" s="183">
        <f>ROUND(G66*H66,3)</f>
        <v>0</v>
      </c>
    </row>
    <row r="67" spans="1:9" s="287" customFormat="1" ht="11.25" customHeight="1">
      <c r="A67" s="282"/>
      <c r="C67" s="282"/>
      <c r="D67" s="283"/>
      <c r="E67" s="284" t="s">
        <v>363</v>
      </c>
      <c r="F67" s="285"/>
      <c r="G67" s="286"/>
      <c r="H67" s="286"/>
      <c r="I67" s="183"/>
    </row>
    <row r="68" spans="1:9" s="287" customFormat="1" ht="11.25" customHeight="1">
      <c r="A68" s="282">
        <v>32</v>
      </c>
      <c r="B68" s="282"/>
      <c r="C68" s="283"/>
      <c r="D68" s="283" t="s">
        <v>59</v>
      </c>
      <c r="E68" s="284" t="s">
        <v>364</v>
      </c>
      <c r="F68" s="285" t="s">
        <v>362</v>
      </c>
      <c r="G68" s="286">
        <v>3</v>
      </c>
      <c r="H68" s="286"/>
      <c r="I68" s="183">
        <f>ROUND(G68*H68,3)</f>
        <v>0</v>
      </c>
    </row>
    <row r="69" spans="1:9" s="287" customFormat="1" ht="11.25" customHeight="1">
      <c r="A69" s="282">
        <v>33</v>
      </c>
      <c r="B69" s="282"/>
      <c r="C69" s="282"/>
      <c r="D69" s="283">
        <v>725829601</v>
      </c>
      <c r="E69" s="284" t="s">
        <v>365</v>
      </c>
      <c r="F69" s="285" t="s">
        <v>107</v>
      </c>
      <c r="G69" s="286">
        <v>3</v>
      </c>
      <c r="H69" s="286"/>
      <c r="I69" s="183">
        <f>ROUND(G69*H69,3)</f>
        <v>0</v>
      </c>
    </row>
    <row r="70" spans="1:9" s="287" customFormat="1" ht="11.25" customHeight="1">
      <c r="A70" s="282">
        <v>34</v>
      </c>
      <c r="B70" s="282"/>
      <c r="D70" s="283" t="s">
        <v>59</v>
      </c>
      <c r="E70" s="284" t="s">
        <v>366</v>
      </c>
      <c r="F70" s="285" t="s">
        <v>107</v>
      </c>
      <c r="G70" s="286">
        <f>G69</f>
        <v>3</v>
      </c>
      <c r="H70" s="286"/>
      <c r="I70" s="183">
        <f>ROUND(G70*H70,3)</f>
        <v>0</v>
      </c>
    </row>
    <row r="71" spans="1:15" s="152" customFormat="1" ht="13.5" customHeight="1">
      <c r="A71" s="151">
        <v>35</v>
      </c>
      <c r="B71" s="151"/>
      <c r="C71" s="151"/>
      <c r="D71" s="191" t="s">
        <v>188</v>
      </c>
      <c r="E71" s="190" t="s">
        <v>370</v>
      </c>
      <c r="F71" s="180" t="s">
        <v>107</v>
      </c>
      <c r="G71" s="183">
        <v>8</v>
      </c>
      <c r="H71" s="183"/>
      <c r="I71" s="183">
        <f>G71*H71</f>
        <v>0</v>
      </c>
      <c r="J71" s="155"/>
      <c r="K71" s="154"/>
      <c r="L71" s="155"/>
      <c r="M71" s="154"/>
      <c r="N71" s="156"/>
      <c r="O71" s="157"/>
    </row>
    <row r="72" spans="1:16" s="181" customFormat="1" ht="13.5" customHeight="1">
      <c r="A72" s="180">
        <v>36</v>
      </c>
      <c r="B72" s="180"/>
      <c r="C72" s="180"/>
      <c r="D72" s="181">
        <v>998725203</v>
      </c>
      <c r="E72" s="177" t="s">
        <v>378</v>
      </c>
      <c r="F72" s="180" t="s">
        <v>42</v>
      </c>
      <c r="G72" s="183">
        <f>SUM(I64:I71)</f>
        <v>0</v>
      </c>
      <c r="H72" s="183"/>
      <c r="I72" s="183">
        <f>G72*H72/100</f>
        <v>0</v>
      </c>
      <c r="J72" s="184">
        <v>0</v>
      </c>
      <c r="K72" s="183">
        <f>G72*J72</f>
        <v>0</v>
      </c>
      <c r="L72" s="184">
        <v>0</v>
      </c>
      <c r="M72" s="183">
        <f>G72*L72</f>
        <v>0</v>
      </c>
      <c r="N72" s="185">
        <v>20</v>
      </c>
      <c r="O72" s="186">
        <v>16</v>
      </c>
      <c r="P72" s="181" t="s">
        <v>103</v>
      </c>
    </row>
    <row r="73" spans="1:9" s="287" customFormat="1" ht="11.25" customHeight="1">
      <c r="A73" s="282"/>
      <c r="B73" s="282"/>
      <c r="C73" s="283"/>
      <c r="D73" s="283"/>
      <c r="E73" s="284"/>
      <c r="F73" s="285"/>
      <c r="G73" s="286"/>
      <c r="H73" s="286"/>
      <c r="I73" s="183"/>
    </row>
    <row r="74" spans="1:9" s="287" customFormat="1" ht="11.25" customHeight="1">
      <c r="A74" s="282"/>
      <c r="B74" s="282"/>
      <c r="C74" s="283"/>
      <c r="D74" s="283"/>
      <c r="E74" s="284"/>
      <c r="F74" s="285"/>
      <c r="G74" s="286"/>
      <c r="H74" s="286"/>
      <c r="I74" s="183"/>
    </row>
    <row r="75" spans="5:23" s="174" customFormat="1" ht="12.75" customHeight="1">
      <c r="E75" s="175" t="s">
        <v>85</v>
      </c>
      <c r="I75" s="176">
        <f>I27+I16</f>
        <v>0</v>
      </c>
      <c r="K75" s="176" t="e">
        <f>#REF!+K30+#REF!</f>
        <v>#REF!</v>
      </c>
      <c r="M75" s="176" t="e">
        <f>#REF!+M30+#REF!</f>
        <v>#REF!</v>
      </c>
      <c r="U75" s="152">
        <f>IF(O75="","",COUNT($O$15:O75))</f>
      </c>
      <c r="W75" s="152"/>
    </row>
    <row r="76" spans="5:23" s="174" customFormat="1" ht="12.75" customHeight="1">
      <c r="E76" s="175"/>
      <c r="I76" s="176"/>
      <c r="K76" s="176"/>
      <c r="M76" s="176"/>
      <c r="U76" s="152"/>
      <c r="W76" s="152"/>
    </row>
    <row r="77" s="149" customFormat="1" ht="11.25" customHeight="1">
      <c r="W77" s="152">
        <f>IF(I77="","",0)</f>
      </c>
    </row>
    <row r="78" s="149" customFormat="1" ht="11.25" customHeight="1"/>
    <row r="79" s="149" customFormat="1" ht="11.25" customHeight="1"/>
    <row r="80" s="149" customFormat="1" ht="11.25" customHeight="1"/>
    <row r="81" s="149" customFormat="1" ht="11.25" customHeight="1"/>
    <row r="82" s="149" customFormat="1" ht="13.5" customHeight="1"/>
    <row r="83" s="149" customFormat="1" ht="13.5" customHeight="1"/>
    <row r="84" s="149" customFormat="1" ht="11.25" customHeight="1"/>
    <row r="85" s="149" customFormat="1" ht="11.25" customHeight="1"/>
    <row r="86" s="149" customFormat="1" ht="11.25" customHeight="1"/>
    <row r="87" s="149" customFormat="1" ht="11.25" customHeight="1"/>
    <row r="88" s="149" customFormat="1" ht="11.25" customHeight="1"/>
    <row r="89" s="149" customFormat="1" ht="11.25" customHeight="1"/>
    <row r="90" s="149" customFormat="1" ht="11.25" customHeight="1"/>
    <row r="91" s="149" customFormat="1" ht="11.25" customHeight="1"/>
    <row r="92" s="149" customFormat="1" ht="11.25" customHeight="1"/>
    <row r="93" s="149" customFormat="1" ht="11.25" customHeight="1"/>
    <row r="94" s="149" customFormat="1" ht="11.25" customHeight="1"/>
    <row r="95" s="149" customFormat="1" ht="11.25" customHeight="1"/>
    <row r="96" s="149" customFormat="1" ht="11.25" customHeight="1"/>
    <row r="97" s="149" customFormat="1" ht="11.25" customHeight="1"/>
    <row r="98" s="149" customFormat="1" ht="11.25" customHeight="1"/>
    <row r="99" s="149" customFormat="1" ht="11.25" customHeight="1"/>
    <row r="100" s="149" customFormat="1" ht="11.25" customHeight="1"/>
    <row r="101" s="149" customFormat="1" ht="11.25" customHeight="1"/>
    <row r="102" s="149" customFormat="1" ht="11.25" customHeight="1"/>
    <row r="103" s="149" customFormat="1" ht="11.25" customHeight="1"/>
    <row r="104" s="149" customFormat="1" ht="11.25" customHeight="1"/>
    <row r="105" s="149" customFormat="1" ht="11.25" customHeight="1"/>
    <row r="106" s="149" customFormat="1" ht="11.25" customHeight="1"/>
    <row r="107" s="149" customFormat="1" ht="11.25" customHeight="1"/>
    <row r="108" s="149" customFormat="1" ht="11.25" customHeight="1"/>
    <row r="109" s="149" customFormat="1" ht="11.25" customHeight="1"/>
    <row r="110" s="149" customFormat="1" ht="11.25" customHeight="1"/>
    <row r="111" s="149" customFormat="1" ht="11.25" customHeight="1"/>
    <row r="112" s="149" customFormat="1" ht="11.25" customHeight="1"/>
    <row r="113" s="149" customFormat="1" ht="11.25" customHeight="1"/>
    <row r="114" s="149" customFormat="1" ht="11.25" customHeight="1"/>
    <row r="115" s="149" customFormat="1" ht="11.25" customHeight="1"/>
    <row r="116" s="149" customFormat="1" ht="11.25" customHeight="1"/>
    <row r="117" s="149" customFormat="1" ht="11.25" customHeight="1"/>
    <row r="118" s="149" customFormat="1" ht="11.25" customHeight="1"/>
    <row r="119" s="149" customFormat="1" ht="11.25" customHeight="1"/>
    <row r="120" s="149" customFormat="1" ht="11.25" customHeight="1"/>
    <row r="121" s="149" customFormat="1" ht="11.25" customHeight="1"/>
    <row r="122" s="149" customFormat="1" ht="11.25" customHeight="1"/>
    <row r="123" s="149" customFormat="1" ht="11.25" customHeight="1"/>
    <row r="124" s="149" customFormat="1" ht="11.25" customHeight="1"/>
    <row r="125" s="149" customFormat="1" ht="11.25" customHeight="1"/>
    <row r="126" s="149" customFormat="1" ht="11.25" customHeight="1"/>
    <row r="127" s="149" customFormat="1" ht="11.25" customHeight="1"/>
    <row r="128" s="149" customFormat="1" ht="11.25" customHeight="1"/>
    <row r="129" s="149" customFormat="1" ht="11.25" customHeight="1"/>
    <row r="130" s="149" customFormat="1" ht="11.25" customHeight="1"/>
    <row r="131" s="149" customFormat="1" ht="11.25" customHeight="1"/>
    <row r="132" s="149" customFormat="1" ht="11.25" customHeight="1"/>
    <row r="133" s="149" customFormat="1" ht="11.25" customHeight="1"/>
    <row r="134" s="149" customFormat="1" ht="11.25" customHeight="1"/>
    <row r="135" s="149" customFormat="1" ht="11.25" customHeight="1"/>
    <row r="136" s="149" customFormat="1" ht="11.25" customHeight="1"/>
    <row r="137" s="149" customFormat="1" ht="11.25" customHeight="1"/>
    <row r="138" s="149" customFormat="1" ht="11.25" customHeight="1"/>
    <row r="139" s="149" customFormat="1" ht="11.25" customHeight="1"/>
    <row r="140" s="149" customFormat="1" ht="11.25" customHeight="1"/>
    <row r="141" s="149" customFormat="1" ht="11.25" customHeight="1"/>
    <row r="142" s="149" customFormat="1" ht="11.25" customHeight="1"/>
    <row r="143" s="149" customFormat="1" ht="11.25" customHeight="1"/>
    <row r="144" s="149" customFormat="1" ht="11.25" customHeight="1"/>
    <row r="145" s="149" customFormat="1" ht="11.25" customHeight="1"/>
    <row r="146" s="149" customFormat="1" ht="11.25" customHeight="1"/>
    <row r="147" s="149" customFormat="1" ht="11.25" customHeight="1"/>
    <row r="148" s="149" customFormat="1" ht="11.25" customHeight="1"/>
    <row r="149" s="149" customFormat="1" ht="11.25" customHeight="1"/>
    <row r="150" s="149" customFormat="1" ht="11.25" customHeight="1"/>
    <row r="151" s="149" customFormat="1" ht="11.25" customHeight="1"/>
    <row r="152" s="149" customFormat="1" ht="11.25" customHeight="1"/>
    <row r="153" s="149" customFormat="1" ht="11.25" customHeight="1"/>
    <row r="154" s="149" customFormat="1" ht="11.25" customHeight="1"/>
    <row r="155" s="149" customFormat="1" ht="11.25" customHeight="1"/>
    <row r="156" s="149" customFormat="1" ht="11.25" customHeight="1"/>
    <row r="157" s="149" customFormat="1" ht="11.25" customHeight="1"/>
    <row r="158" s="149" customFormat="1" ht="11.25" customHeight="1"/>
    <row r="159" s="149" customFormat="1" ht="11.25" customHeight="1"/>
    <row r="160" s="149" customFormat="1" ht="11.25" customHeight="1"/>
    <row r="161" s="149" customFormat="1" ht="11.25" customHeight="1"/>
    <row r="162" s="149" customFormat="1" ht="11.25" customHeight="1"/>
    <row r="163" s="149" customFormat="1" ht="11.25" customHeight="1"/>
    <row r="164" s="149" customFormat="1" ht="11.25" customHeight="1"/>
    <row r="165" s="149" customFormat="1" ht="11.25" customHeight="1"/>
    <row r="166" s="149" customFormat="1" ht="11.25" customHeight="1"/>
    <row r="167" s="149" customFormat="1" ht="11.25" customHeight="1"/>
    <row r="168" s="149" customFormat="1" ht="11.25" customHeight="1"/>
    <row r="169" s="149" customFormat="1" ht="11.25" customHeight="1"/>
    <row r="170" s="149" customFormat="1" ht="11.25" customHeight="1"/>
    <row r="171" s="149" customFormat="1" ht="11.25" customHeight="1"/>
    <row r="172" s="149" customFormat="1" ht="11.25" customHeight="1"/>
    <row r="173" s="149" customFormat="1" ht="11.25" customHeight="1"/>
    <row r="174" s="149" customFormat="1" ht="11.25" customHeight="1"/>
    <row r="175" s="149" customFormat="1" ht="11.25" customHeight="1"/>
    <row r="176" s="149" customFormat="1" ht="11.25" customHeight="1"/>
    <row r="177" s="149" customFormat="1" ht="11.25" customHeight="1"/>
    <row r="178" s="149" customFormat="1" ht="11.25" customHeight="1"/>
    <row r="179" s="149" customFormat="1" ht="11.25" customHeight="1"/>
    <row r="180" s="149" customFormat="1" ht="11.25" customHeight="1"/>
    <row r="181" s="149" customFormat="1" ht="11.25" customHeight="1"/>
    <row r="182" s="149" customFormat="1" ht="11.25" customHeight="1"/>
    <row r="183" s="149" customFormat="1" ht="11.25" customHeight="1"/>
    <row r="184" s="149" customFormat="1" ht="11.25" customHeight="1"/>
    <row r="185" s="149" customFormat="1" ht="11.25" customHeight="1"/>
    <row r="186" s="149" customFormat="1" ht="11.25" customHeight="1"/>
    <row r="187" s="149" customFormat="1" ht="11.25" customHeight="1"/>
    <row r="188" s="149" customFormat="1" ht="11.25" customHeight="1"/>
    <row r="189" s="149" customFormat="1" ht="11.25" customHeight="1"/>
    <row r="190" s="149" customFormat="1" ht="11.25" customHeight="1"/>
    <row r="191" s="149" customFormat="1" ht="11.25" customHeight="1"/>
    <row r="192" s="149" customFormat="1" ht="11.25" customHeight="1"/>
    <row r="193" s="149" customFormat="1" ht="11.25" customHeight="1"/>
    <row r="194" s="149" customFormat="1" ht="11.25" customHeight="1"/>
    <row r="195" s="149" customFormat="1" ht="11.25" customHeight="1"/>
    <row r="196" s="149" customFormat="1" ht="11.25" customHeight="1"/>
    <row r="197" s="149" customFormat="1" ht="11.25" customHeight="1"/>
    <row r="198" s="149" customFormat="1" ht="11.25" customHeight="1"/>
    <row r="199" s="149" customFormat="1" ht="11.25" customHeight="1"/>
    <row r="200" s="149" customFormat="1" ht="11.25" customHeight="1"/>
    <row r="201" s="149" customFormat="1" ht="11.25" customHeight="1"/>
    <row r="202" s="149" customFormat="1" ht="11.25" customHeight="1"/>
    <row r="203" s="149" customFormat="1" ht="11.25" customHeight="1"/>
    <row r="204" s="149" customFormat="1" ht="11.25" customHeight="1"/>
    <row r="205" s="149" customFormat="1" ht="11.25" customHeight="1"/>
    <row r="206" s="149" customFormat="1" ht="11.25" customHeight="1"/>
    <row r="207" s="149" customFormat="1" ht="11.25" customHeight="1"/>
    <row r="208" s="149" customFormat="1" ht="11.25" customHeight="1"/>
    <row r="209" s="149" customFormat="1" ht="11.25" customHeight="1"/>
    <row r="210" s="149" customFormat="1" ht="11.25" customHeight="1"/>
    <row r="211" s="149" customFormat="1" ht="11.25" customHeight="1"/>
    <row r="212" s="149" customFormat="1" ht="11.25" customHeight="1"/>
    <row r="213" s="149" customFormat="1" ht="11.25" customHeight="1"/>
    <row r="214" s="149" customFormat="1" ht="11.25" customHeight="1"/>
    <row r="215" s="149" customFormat="1" ht="11.25" customHeight="1"/>
    <row r="216" s="149" customFormat="1" ht="11.25" customHeight="1"/>
    <row r="217" s="149" customFormat="1" ht="11.25" customHeight="1"/>
    <row r="218" s="149" customFormat="1" ht="11.25" customHeight="1"/>
    <row r="219" s="149" customFormat="1" ht="11.25" customHeight="1"/>
    <row r="220" s="149" customFormat="1" ht="11.25" customHeight="1"/>
    <row r="221" s="149" customFormat="1" ht="11.25" customHeight="1"/>
    <row r="222" s="149" customFormat="1" ht="11.25" customHeight="1"/>
    <row r="223" s="149" customFormat="1" ht="11.25" customHeight="1"/>
    <row r="224" s="149" customFormat="1" ht="11.25" customHeight="1"/>
    <row r="225" s="149" customFormat="1" ht="11.25" customHeight="1"/>
    <row r="226" s="149" customFormat="1" ht="11.25" customHeight="1"/>
    <row r="227" s="149" customFormat="1" ht="11.25" customHeight="1"/>
    <row r="228" s="149" customFormat="1" ht="11.25" customHeight="1"/>
    <row r="229" s="149" customFormat="1" ht="11.25" customHeight="1"/>
    <row r="230" s="149" customFormat="1" ht="11.25" customHeight="1"/>
    <row r="231" s="149" customFormat="1" ht="11.25" customHeight="1"/>
    <row r="232" s="149" customFormat="1" ht="11.25" customHeight="1"/>
    <row r="233" s="149" customFormat="1" ht="11.25" customHeight="1"/>
    <row r="234" s="149" customFormat="1" ht="11.25" customHeight="1"/>
    <row r="235" s="149" customFormat="1" ht="11.25" customHeight="1"/>
    <row r="236" s="149" customFormat="1" ht="11.25" customHeight="1"/>
    <row r="237" s="149" customFormat="1" ht="11.25" customHeight="1"/>
    <row r="238" s="149" customFormat="1" ht="11.25" customHeight="1"/>
    <row r="239" s="149" customFormat="1" ht="11.25" customHeight="1"/>
    <row r="240" s="149" customFormat="1" ht="11.25" customHeight="1"/>
    <row r="241" s="149" customFormat="1" ht="11.25" customHeight="1"/>
    <row r="242" s="149" customFormat="1" ht="11.25" customHeight="1"/>
    <row r="243" s="149" customFormat="1" ht="11.25" customHeight="1"/>
    <row r="244" s="149" customFormat="1" ht="11.25" customHeight="1"/>
    <row r="245" s="149" customFormat="1" ht="11.25" customHeight="1"/>
    <row r="246" s="149" customFormat="1" ht="11.25" customHeight="1"/>
    <row r="247" s="149" customFormat="1" ht="11.25" customHeight="1"/>
    <row r="248" s="149" customFormat="1" ht="11.25" customHeight="1"/>
    <row r="249" s="149" customFormat="1" ht="11.25" customHeight="1"/>
    <row r="250" s="149" customFormat="1" ht="11.25" customHeight="1"/>
    <row r="251" s="149" customFormat="1" ht="11.25" customHeight="1"/>
    <row r="252" s="149" customFormat="1" ht="11.25" customHeight="1"/>
    <row r="253" s="149" customFormat="1" ht="11.25" customHeight="1"/>
    <row r="254" s="149" customFormat="1" ht="11.25" customHeight="1"/>
    <row r="255" s="149" customFormat="1" ht="11.25" customHeight="1"/>
    <row r="256" s="149" customFormat="1" ht="11.25" customHeight="1"/>
    <row r="257" s="149" customFormat="1" ht="11.25" customHeight="1"/>
    <row r="258" s="149" customFormat="1" ht="11.25" customHeight="1"/>
    <row r="259" s="149" customFormat="1" ht="11.25" customHeight="1"/>
    <row r="260" s="149" customFormat="1" ht="11.25" customHeight="1"/>
    <row r="261" s="149" customFormat="1" ht="11.25" customHeight="1"/>
    <row r="262" s="149" customFormat="1" ht="11.25" customHeight="1"/>
    <row r="263" s="149" customFormat="1" ht="11.25" customHeight="1"/>
    <row r="264" s="149" customFormat="1" ht="11.25" customHeight="1"/>
    <row r="265" s="149" customFormat="1" ht="11.25" customHeight="1"/>
    <row r="266" s="149" customFormat="1" ht="11.25" customHeight="1"/>
    <row r="267" s="149" customFormat="1" ht="11.25" customHeight="1"/>
    <row r="268" s="149" customFormat="1" ht="11.25" customHeight="1"/>
    <row r="269" s="149" customFormat="1" ht="11.25" customHeight="1"/>
    <row r="270" s="149" customFormat="1" ht="11.25" customHeight="1"/>
    <row r="271" s="149" customFormat="1" ht="11.25" customHeight="1"/>
    <row r="272" s="149" customFormat="1" ht="11.25" customHeight="1"/>
    <row r="273" s="149" customFormat="1" ht="11.25" customHeight="1"/>
    <row r="274" s="149" customFormat="1" ht="11.25" customHeight="1"/>
    <row r="275" s="149" customFormat="1" ht="11.25" customHeight="1"/>
    <row r="276" s="149" customFormat="1" ht="11.25" customHeight="1"/>
    <row r="277" s="149" customFormat="1" ht="11.25" customHeight="1"/>
    <row r="278" s="149" customFormat="1" ht="11.25" customHeight="1"/>
    <row r="279" s="149" customFormat="1" ht="11.25" customHeight="1"/>
    <row r="280" s="149" customFormat="1" ht="11.25" customHeight="1"/>
    <row r="281" s="149" customFormat="1" ht="11.25" customHeight="1"/>
    <row r="282" s="149" customFormat="1" ht="11.25" customHeight="1"/>
    <row r="283" s="149" customFormat="1" ht="11.25" customHeight="1"/>
    <row r="284" s="149" customFormat="1" ht="11.25" customHeight="1"/>
    <row r="285" s="149" customFormat="1" ht="11.25" customHeight="1"/>
    <row r="286" s="149" customFormat="1" ht="11.25" customHeight="1"/>
    <row r="287" s="149" customFormat="1" ht="11.25" customHeight="1"/>
    <row r="288" s="149" customFormat="1" ht="11.25" customHeight="1"/>
    <row r="289" s="149" customFormat="1" ht="11.25" customHeight="1"/>
    <row r="290" s="149" customFormat="1" ht="11.25" customHeight="1"/>
    <row r="291" s="149" customFormat="1" ht="11.25" customHeight="1"/>
    <row r="292" s="149" customFormat="1" ht="11.25" customHeight="1"/>
    <row r="293" s="149" customFormat="1" ht="11.25" customHeight="1"/>
    <row r="294" s="149" customFormat="1" ht="11.25" customHeight="1"/>
    <row r="295" s="149" customFormat="1" ht="11.25" customHeight="1"/>
    <row r="296" s="149" customFormat="1" ht="11.25" customHeight="1"/>
    <row r="297" s="149" customFormat="1" ht="11.25" customHeight="1"/>
    <row r="298" s="149" customFormat="1" ht="11.25" customHeight="1"/>
    <row r="299" s="149" customFormat="1" ht="11.25" customHeight="1"/>
    <row r="300" s="149" customFormat="1" ht="11.25" customHeight="1"/>
    <row r="301" s="149" customFormat="1" ht="11.25" customHeight="1"/>
    <row r="302" s="149" customFormat="1" ht="11.25" customHeight="1"/>
    <row r="303" s="149" customFormat="1" ht="11.25" customHeight="1"/>
    <row r="304" s="149" customFormat="1" ht="11.25" customHeight="1"/>
    <row r="305" s="149" customFormat="1" ht="11.25" customHeight="1"/>
    <row r="306" s="149" customFormat="1" ht="11.25" customHeight="1"/>
    <row r="307" s="149" customFormat="1" ht="11.25" customHeight="1"/>
    <row r="308" s="149" customFormat="1" ht="11.25" customHeight="1"/>
    <row r="309" s="149" customFormat="1" ht="11.25" customHeight="1"/>
    <row r="310" s="149" customFormat="1" ht="11.25" customHeight="1"/>
    <row r="311" s="149" customFormat="1" ht="11.25" customHeight="1"/>
    <row r="312" s="149" customFormat="1" ht="11.25" customHeight="1"/>
    <row r="313" s="149" customFormat="1" ht="11.25" customHeight="1"/>
    <row r="314" s="149" customFormat="1" ht="11.25" customHeight="1"/>
    <row r="315" s="149" customFormat="1" ht="11.25" customHeight="1"/>
    <row r="316" s="149" customFormat="1" ht="11.25" customHeight="1"/>
    <row r="317" s="149" customFormat="1" ht="11.25" customHeight="1"/>
    <row r="318" s="149" customFormat="1" ht="11.25" customHeight="1"/>
    <row r="319" s="149" customFormat="1" ht="11.25" customHeight="1"/>
    <row r="320" s="149" customFormat="1" ht="11.25" customHeight="1"/>
    <row r="321" s="149" customFormat="1" ht="11.25" customHeight="1"/>
    <row r="322" s="149" customFormat="1" ht="11.25" customHeight="1"/>
    <row r="323" s="149" customFormat="1" ht="11.25" customHeight="1"/>
    <row r="324" s="149" customFormat="1" ht="11.25" customHeight="1"/>
    <row r="325" s="149" customFormat="1" ht="11.25" customHeight="1"/>
    <row r="326" s="149" customFormat="1" ht="11.25" customHeight="1"/>
    <row r="327" s="149" customFormat="1" ht="11.25" customHeight="1"/>
    <row r="328" s="149" customFormat="1" ht="11.25" customHeight="1"/>
    <row r="329" s="149" customFormat="1" ht="11.25" customHeight="1"/>
    <row r="330" s="149" customFormat="1" ht="11.25" customHeight="1"/>
    <row r="331" s="149" customFormat="1" ht="11.25" customHeight="1"/>
    <row r="332" s="149" customFormat="1" ht="11.25" customHeight="1"/>
    <row r="333" s="149" customFormat="1" ht="11.25" customHeight="1"/>
    <row r="334" s="149" customFormat="1" ht="11.25" customHeight="1"/>
    <row r="335" s="149" customFormat="1" ht="11.25" customHeight="1"/>
    <row r="336" s="149" customFormat="1" ht="11.25" customHeight="1"/>
    <row r="337" s="149" customFormat="1" ht="11.25" customHeight="1"/>
    <row r="338" s="149" customFormat="1" ht="11.25" customHeight="1"/>
    <row r="339" s="149" customFormat="1" ht="11.25" customHeight="1"/>
    <row r="340" s="149" customFormat="1" ht="11.25" customHeight="1"/>
    <row r="341" s="149" customFormat="1" ht="11.25" customHeight="1"/>
    <row r="342" s="149" customFormat="1" ht="11.25" customHeight="1"/>
    <row r="343" s="149" customFormat="1" ht="11.25" customHeight="1"/>
    <row r="344" s="149" customFormat="1" ht="11.25" customHeight="1"/>
    <row r="345" s="149" customFormat="1" ht="11.25" customHeight="1"/>
    <row r="346" s="149" customFormat="1" ht="11.25" customHeight="1"/>
    <row r="347" s="149" customFormat="1" ht="11.25" customHeight="1"/>
    <row r="348" s="149" customFormat="1" ht="11.25" customHeight="1"/>
    <row r="349" s="149" customFormat="1" ht="11.25" customHeight="1"/>
    <row r="350" s="149" customFormat="1" ht="11.25" customHeight="1"/>
    <row r="351" s="149" customFormat="1" ht="11.25" customHeight="1"/>
    <row r="352" s="149" customFormat="1" ht="11.25" customHeight="1"/>
    <row r="353" s="149" customFormat="1" ht="11.25" customHeight="1"/>
    <row r="354" s="149" customFormat="1" ht="11.25" customHeight="1"/>
    <row r="355" s="149" customFormat="1" ht="11.25" customHeight="1"/>
    <row r="356" s="149" customFormat="1" ht="11.25" customHeight="1"/>
    <row r="357" s="149" customFormat="1" ht="11.25" customHeight="1"/>
    <row r="358" s="149" customFormat="1" ht="11.25" customHeight="1"/>
    <row r="359" s="149" customFormat="1" ht="11.25" customHeight="1"/>
    <row r="360" s="149" customFormat="1" ht="11.25" customHeight="1"/>
    <row r="361" s="149" customFormat="1" ht="11.25" customHeight="1"/>
    <row r="362" s="149" customFormat="1" ht="11.25" customHeight="1"/>
    <row r="363" s="149" customFormat="1" ht="11.25" customHeight="1"/>
    <row r="364" s="149" customFormat="1" ht="11.25" customHeight="1"/>
    <row r="365" s="149" customFormat="1" ht="11.25" customHeight="1"/>
    <row r="366" s="149" customFormat="1" ht="11.25" customHeight="1"/>
    <row r="367" s="149" customFormat="1" ht="11.25" customHeight="1"/>
    <row r="368" s="149" customFormat="1" ht="11.25" customHeight="1"/>
    <row r="369" s="149" customFormat="1" ht="11.25" customHeight="1"/>
    <row r="370" s="149" customFormat="1" ht="11.25" customHeight="1"/>
    <row r="371" s="149" customFormat="1" ht="11.25" customHeight="1"/>
    <row r="372" s="149" customFormat="1" ht="11.25" customHeight="1"/>
    <row r="373" s="149" customFormat="1" ht="11.25" customHeight="1"/>
    <row r="374" s="149" customFormat="1" ht="11.25" customHeight="1"/>
    <row r="375" s="149" customFormat="1" ht="11.25" customHeight="1"/>
    <row r="376" s="149" customFormat="1" ht="11.25" customHeight="1"/>
    <row r="377" s="149" customFormat="1" ht="11.25" customHeight="1"/>
    <row r="378" s="149" customFormat="1" ht="11.25" customHeight="1"/>
    <row r="379" s="149" customFormat="1" ht="11.25" customHeight="1"/>
    <row r="380" s="149" customFormat="1" ht="11.25" customHeight="1"/>
    <row r="381" s="149" customFormat="1" ht="11.25" customHeight="1"/>
    <row r="382" s="149" customFormat="1" ht="11.25" customHeight="1"/>
    <row r="383" s="149" customFormat="1" ht="11.25" customHeight="1"/>
    <row r="384" s="149" customFormat="1" ht="11.25" customHeight="1"/>
    <row r="385" s="149" customFormat="1" ht="11.25" customHeight="1"/>
    <row r="386" s="149" customFormat="1" ht="11.25" customHeight="1"/>
    <row r="387" s="149" customFormat="1" ht="11.25" customHeight="1"/>
    <row r="388" s="149" customFormat="1" ht="11.25" customHeight="1"/>
    <row r="389" s="149" customFormat="1" ht="11.25" customHeight="1"/>
    <row r="390" s="149" customFormat="1" ht="11.25" customHeight="1"/>
    <row r="391" s="149" customFormat="1" ht="11.25" customHeight="1"/>
    <row r="392" s="149" customFormat="1" ht="11.25" customHeight="1"/>
    <row r="393" s="149" customFormat="1" ht="11.25" customHeight="1"/>
    <row r="394" s="149" customFormat="1" ht="11.25" customHeight="1"/>
    <row r="395" s="149" customFormat="1" ht="11.25" customHeight="1"/>
    <row r="396" s="149" customFormat="1" ht="11.25" customHeight="1"/>
    <row r="397" s="149" customFormat="1" ht="11.25" customHeight="1"/>
    <row r="398" s="149" customFormat="1" ht="11.25" customHeight="1"/>
    <row r="399" s="149" customFormat="1" ht="11.25" customHeight="1"/>
    <row r="400" s="149" customFormat="1" ht="11.25" customHeight="1"/>
    <row r="401" s="149" customFormat="1" ht="11.25" customHeight="1"/>
    <row r="402" s="149" customFormat="1" ht="11.25" customHeight="1"/>
    <row r="403" s="149" customFormat="1" ht="11.25" customHeight="1"/>
    <row r="404" s="149" customFormat="1" ht="11.25" customHeight="1"/>
    <row r="405" s="149" customFormat="1" ht="11.25" customHeight="1"/>
    <row r="406" s="149" customFormat="1" ht="11.25" customHeight="1"/>
    <row r="407" s="149" customFormat="1" ht="11.25" customHeight="1"/>
    <row r="408" s="149" customFormat="1" ht="11.25" customHeight="1"/>
    <row r="409" s="149" customFormat="1" ht="11.25" customHeight="1"/>
    <row r="410" s="149" customFormat="1" ht="11.25" customHeight="1"/>
    <row r="411" s="149" customFormat="1" ht="11.25" customHeight="1"/>
    <row r="412" s="149" customFormat="1" ht="11.25" customHeight="1"/>
    <row r="413" s="149" customFormat="1" ht="11.25" customHeight="1"/>
    <row r="414" s="149" customFormat="1" ht="11.25" customHeight="1"/>
    <row r="415" s="149" customFormat="1" ht="11.25" customHeight="1"/>
    <row r="416" s="149" customFormat="1" ht="11.25" customHeight="1"/>
    <row r="417" s="149" customFormat="1" ht="11.25" customHeight="1"/>
    <row r="418" s="149" customFormat="1" ht="11.25" customHeight="1"/>
    <row r="419" s="149" customFormat="1" ht="11.25" customHeight="1"/>
    <row r="420" s="149" customFormat="1" ht="11.25" customHeight="1"/>
    <row r="421" s="149" customFormat="1" ht="11.25" customHeight="1"/>
    <row r="422" s="149" customFormat="1" ht="11.25" customHeight="1"/>
    <row r="423" s="149" customFormat="1" ht="11.25" customHeight="1"/>
    <row r="424" s="149" customFormat="1" ht="11.25" customHeight="1"/>
    <row r="425" s="149" customFormat="1" ht="11.25" customHeight="1"/>
    <row r="426" s="149" customFormat="1" ht="11.25" customHeight="1"/>
    <row r="427" s="149" customFormat="1" ht="11.25" customHeight="1"/>
    <row r="428" s="149" customFormat="1" ht="11.25" customHeight="1"/>
    <row r="429" s="149" customFormat="1" ht="11.25" customHeight="1"/>
    <row r="430" s="149" customFormat="1" ht="11.25" customHeight="1"/>
    <row r="431" s="149" customFormat="1" ht="11.25" customHeight="1"/>
    <row r="432" s="149" customFormat="1" ht="11.25" customHeight="1"/>
    <row r="433" s="149" customFormat="1" ht="11.25" customHeight="1"/>
    <row r="434" s="149" customFormat="1" ht="11.25" customHeight="1"/>
    <row r="435" s="149" customFormat="1" ht="11.25" customHeight="1"/>
    <row r="436" s="149" customFormat="1" ht="11.25" customHeight="1"/>
    <row r="437" s="149" customFormat="1" ht="11.25" customHeight="1"/>
    <row r="438" s="149" customFormat="1" ht="11.25" customHeight="1"/>
    <row r="439" s="149" customFormat="1" ht="11.25" customHeight="1"/>
    <row r="440" s="149" customFormat="1" ht="11.25" customHeight="1"/>
    <row r="441" s="149" customFormat="1" ht="11.25" customHeight="1"/>
    <row r="442" s="149" customFormat="1" ht="11.25" customHeight="1"/>
    <row r="443" s="149" customFormat="1" ht="11.25" customHeight="1"/>
    <row r="444" s="149" customFormat="1" ht="11.25" customHeight="1"/>
    <row r="445" s="149" customFormat="1" ht="11.25" customHeight="1"/>
    <row r="446" s="149" customFormat="1" ht="11.25" customHeight="1"/>
    <row r="447" s="149" customFormat="1" ht="11.25" customHeight="1"/>
    <row r="448" s="149" customFormat="1" ht="11.25" customHeight="1"/>
    <row r="449" s="149" customFormat="1" ht="11.25" customHeight="1"/>
    <row r="450" s="149" customFormat="1" ht="11.25" customHeight="1"/>
    <row r="451" s="149" customFormat="1" ht="11.25" customHeight="1"/>
    <row r="452" s="149" customFormat="1" ht="11.25" customHeight="1"/>
    <row r="453" s="149" customFormat="1" ht="11.25" customHeight="1"/>
    <row r="454" s="149" customFormat="1" ht="11.25" customHeight="1"/>
    <row r="455" s="149" customFormat="1" ht="11.25" customHeight="1"/>
    <row r="456" s="149" customFormat="1" ht="11.25" customHeight="1"/>
    <row r="457" s="149" customFormat="1" ht="11.25" customHeight="1"/>
    <row r="458" s="149" customFormat="1" ht="11.25" customHeight="1"/>
    <row r="459" s="149" customFormat="1" ht="11.25" customHeight="1"/>
    <row r="460" s="149" customFormat="1" ht="11.25" customHeight="1"/>
    <row r="461" s="149" customFormat="1" ht="11.25" customHeight="1"/>
    <row r="462" s="149" customFormat="1" ht="11.25" customHeight="1"/>
    <row r="463" s="149" customFormat="1" ht="11.25" customHeight="1"/>
    <row r="464" s="149" customFormat="1" ht="11.25" customHeight="1"/>
    <row r="465" s="149" customFormat="1" ht="11.25" customHeight="1"/>
    <row r="466" s="149" customFormat="1" ht="11.25" customHeight="1"/>
    <row r="467" s="149" customFormat="1" ht="11.25" customHeight="1"/>
    <row r="468" s="149" customFormat="1" ht="11.25" customHeight="1"/>
    <row r="469" s="149" customFormat="1" ht="11.25" customHeight="1"/>
    <row r="470" s="149" customFormat="1" ht="11.25" customHeight="1"/>
    <row r="471" s="149" customFormat="1" ht="11.25" customHeight="1"/>
    <row r="472" s="149" customFormat="1" ht="11.25" customHeight="1"/>
    <row r="473" s="149" customFormat="1" ht="11.25" customHeight="1"/>
    <row r="474" s="149" customFormat="1" ht="11.25" customHeight="1"/>
    <row r="475" s="149" customFormat="1" ht="11.25" customHeight="1"/>
    <row r="476" s="149" customFormat="1" ht="11.25" customHeight="1"/>
    <row r="477" s="149" customFormat="1" ht="11.25" customHeight="1"/>
    <row r="478" s="149" customFormat="1" ht="11.25" customHeight="1"/>
    <row r="479" s="149" customFormat="1" ht="11.25" customHeight="1"/>
    <row r="480" s="149" customFormat="1" ht="11.25" customHeight="1"/>
    <row r="481" s="149" customFormat="1" ht="11.25" customHeight="1"/>
    <row r="482" s="149" customFormat="1" ht="11.25" customHeight="1"/>
    <row r="483" s="149" customFormat="1" ht="11.25" customHeight="1"/>
    <row r="484" s="149" customFormat="1" ht="11.25" customHeight="1"/>
    <row r="485" s="149" customFormat="1" ht="11.25" customHeight="1"/>
    <row r="486" s="149" customFormat="1" ht="11.25" customHeight="1"/>
    <row r="487" s="149" customFormat="1" ht="11.25" customHeight="1"/>
    <row r="488" s="149" customFormat="1" ht="11.25" customHeight="1"/>
    <row r="489" s="149" customFormat="1" ht="11.25" customHeight="1"/>
    <row r="490" s="149" customFormat="1" ht="11.25" customHeight="1"/>
    <row r="491" s="149" customFormat="1" ht="11.25" customHeight="1"/>
    <row r="492" s="149" customFormat="1" ht="11.25" customHeight="1"/>
    <row r="493" s="149" customFormat="1" ht="11.25" customHeight="1"/>
    <row r="494" s="149" customFormat="1" ht="11.25" customHeight="1"/>
    <row r="495" s="149" customFormat="1" ht="11.25" customHeight="1"/>
    <row r="496" s="149" customFormat="1" ht="11.25" customHeight="1"/>
    <row r="497" s="149" customFormat="1" ht="11.25" customHeight="1"/>
  </sheetData>
  <sheetProtection/>
  <printOptions horizontalCentered="1"/>
  <pageMargins left="0" right="0" top="0.5905511811023623" bottom="0.1968503937007874" header="0" footer="0"/>
  <pageSetup fitToHeight="999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14"/>
  <sheetViews>
    <sheetView zoomScalePageLayoutView="0" workbookViewId="0" topLeftCell="A9">
      <selection activeCell="A44" sqref="A44:IV44"/>
    </sheetView>
  </sheetViews>
  <sheetFormatPr defaultColWidth="9.140625" defaultRowHeight="12.75"/>
  <cols>
    <col min="1" max="1" width="4.7109375" style="263" customWidth="1"/>
    <col min="2" max="2" width="5.28125" style="264" customWidth="1"/>
    <col min="3" max="3" width="12.7109375" style="264" customWidth="1"/>
    <col min="4" max="4" width="33.421875" style="265" customWidth="1"/>
    <col min="5" max="5" width="12.7109375" style="266" customWidth="1"/>
    <col min="6" max="6" width="5.8515625" style="265" customWidth="1"/>
    <col min="7" max="7" width="9.7109375" style="266" customWidth="1"/>
    <col min="8" max="8" width="13.140625" style="266" customWidth="1"/>
    <col min="9" max="9" width="11.28125" style="266" customWidth="1"/>
    <col min="10" max="10" width="8.28125" style="266" hidden="1" customWidth="1"/>
    <col min="11" max="11" width="8.7109375" style="267" customWidth="1"/>
    <col min="12" max="12" width="9.7109375" style="268" customWidth="1"/>
    <col min="13" max="13" width="8.00390625" style="267" customWidth="1"/>
    <col min="14" max="14" width="10.57421875" style="269" customWidth="1"/>
    <col min="15" max="15" width="3.57421875" style="265" customWidth="1"/>
    <col min="16" max="16" width="12.7109375" style="265" hidden="1" customWidth="1"/>
    <col min="17" max="19" width="13.28125" style="269" hidden="1" customWidth="1"/>
    <col min="20" max="20" width="10.57421875" style="270" hidden="1" customWidth="1"/>
    <col min="21" max="21" width="10.28125" style="270" hidden="1" customWidth="1"/>
    <col min="22" max="22" width="0" style="270" hidden="1" customWidth="1"/>
    <col min="23" max="23" width="9.140625" style="269" customWidth="1"/>
    <col min="24" max="24" width="6.57421875" style="265" customWidth="1"/>
    <col min="25" max="25" width="24.421875" style="265" customWidth="1"/>
    <col min="26" max="26" width="4.28125" style="265" customWidth="1"/>
    <col min="27" max="27" width="8.28125" style="265" customWidth="1"/>
    <col min="28" max="28" width="8.7109375" style="265" customWidth="1"/>
    <col min="29" max="16384" width="9.140625" style="271" customWidth="1"/>
  </cols>
  <sheetData>
    <row r="1" spans="1:28" s="200" customFormat="1" ht="11.25">
      <c r="A1" s="193" t="s">
        <v>197</v>
      </c>
      <c r="B1" s="194"/>
      <c r="C1" s="194"/>
      <c r="D1" s="194"/>
      <c r="E1" s="195"/>
      <c r="F1" s="194"/>
      <c r="G1" s="195"/>
      <c r="H1" s="194"/>
      <c r="I1" s="194"/>
      <c r="J1" s="195"/>
      <c r="K1" s="196"/>
      <c r="L1" s="197"/>
      <c r="M1" s="198"/>
      <c r="N1" s="197"/>
      <c r="O1" s="194"/>
      <c r="P1" s="194"/>
      <c r="Q1" s="197"/>
      <c r="R1" s="197"/>
      <c r="S1" s="197"/>
      <c r="T1" s="194"/>
      <c r="U1" s="194"/>
      <c r="V1" s="194"/>
      <c r="W1" s="194"/>
      <c r="X1" s="199"/>
      <c r="Y1" s="199"/>
      <c r="Z1" s="199"/>
      <c r="AA1" s="199"/>
      <c r="AB1" s="199"/>
    </row>
    <row r="2" spans="1:28" s="200" customFormat="1" ht="11.25">
      <c r="A2" s="193" t="s">
        <v>198</v>
      </c>
      <c r="B2" s="194"/>
      <c r="C2" s="193"/>
      <c r="D2" s="194"/>
      <c r="E2" s="195"/>
      <c r="F2" s="194"/>
      <c r="G2" s="195"/>
      <c r="H2" s="201"/>
      <c r="I2" s="194"/>
      <c r="J2" s="195"/>
      <c r="K2" s="196"/>
      <c r="L2" s="197"/>
      <c r="M2" s="198"/>
      <c r="N2" s="197"/>
      <c r="O2" s="194"/>
      <c r="P2" s="194"/>
      <c r="Q2" s="197"/>
      <c r="R2" s="197"/>
      <c r="S2" s="197"/>
      <c r="T2" s="194"/>
      <c r="U2" s="194"/>
      <c r="V2" s="194"/>
      <c r="W2" s="194"/>
      <c r="X2" s="199"/>
      <c r="Y2" s="202"/>
      <c r="Z2" s="202"/>
      <c r="AA2" s="202"/>
      <c r="AB2" s="203"/>
    </row>
    <row r="3" spans="1:28" s="200" customFormat="1" ht="11.25">
      <c r="A3" s="193" t="s">
        <v>199</v>
      </c>
      <c r="B3" s="193"/>
      <c r="C3" s="272" t="s">
        <v>186</v>
      </c>
      <c r="D3" s="194"/>
      <c r="E3" s="195"/>
      <c r="F3" s="194"/>
      <c r="G3" s="195"/>
      <c r="H3" s="194"/>
      <c r="I3" s="194"/>
      <c r="J3" s="194"/>
      <c r="K3" s="197"/>
      <c r="L3" s="197"/>
      <c r="M3" s="198"/>
      <c r="N3" s="197"/>
      <c r="O3" s="194"/>
      <c r="P3" s="194"/>
      <c r="Q3" s="197"/>
      <c r="R3" s="197"/>
      <c r="S3" s="197"/>
      <c r="T3" s="194"/>
      <c r="U3" s="194"/>
      <c r="V3" s="194"/>
      <c r="W3" s="194"/>
      <c r="X3" s="199"/>
      <c r="Y3" s="202"/>
      <c r="Z3" s="202"/>
      <c r="AA3" s="202"/>
      <c r="AB3" s="203"/>
    </row>
    <row r="4" spans="1:28" s="212" customFormat="1" ht="12.75">
      <c r="A4" s="204" t="s">
        <v>200</v>
      </c>
      <c r="B4" s="205"/>
      <c r="C4" s="273" t="s">
        <v>185</v>
      </c>
      <c r="D4" s="205"/>
      <c r="E4" s="206"/>
      <c r="F4" s="205"/>
      <c r="G4" s="206"/>
      <c r="H4" s="205"/>
      <c r="I4" s="205"/>
      <c r="J4" s="205"/>
      <c r="K4" s="207"/>
      <c r="L4" s="208"/>
      <c r="M4" s="207"/>
      <c r="N4" s="208"/>
      <c r="O4" s="205"/>
      <c r="P4" s="205"/>
      <c r="Q4" s="208"/>
      <c r="R4" s="208"/>
      <c r="S4" s="208"/>
      <c r="T4" s="205"/>
      <c r="U4" s="205"/>
      <c r="V4" s="205"/>
      <c r="W4" s="205"/>
      <c r="X4" s="209"/>
      <c r="Y4" s="210"/>
      <c r="Z4" s="210"/>
      <c r="AA4" s="210"/>
      <c r="AB4" s="211"/>
    </row>
    <row r="5" spans="1:28" s="212" customFormat="1" ht="13.5" thickBot="1">
      <c r="A5" s="204" t="s">
        <v>307</v>
      </c>
      <c r="B5" s="205"/>
      <c r="C5" s="274" t="s">
        <v>308</v>
      </c>
      <c r="D5" s="205"/>
      <c r="E5" s="206"/>
      <c r="F5" s="205"/>
      <c r="G5" s="206"/>
      <c r="H5" s="205"/>
      <c r="I5" s="205"/>
      <c r="J5" s="205"/>
      <c r="K5" s="207"/>
      <c r="L5" s="208"/>
      <c r="M5" s="207"/>
      <c r="N5" s="208"/>
      <c r="O5" s="205"/>
      <c r="P5" s="205"/>
      <c r="Q5" s="208"/>
      <c r="R5" s="208"/>
      <c r="S5" s="208"/>
      <c r="T5" s="205"/>
      <c r="U5" s="205"/>
      <c r="V5" s="205"/>
      <c r="W5" s="205"/>
      <c r="X5" s="209"/>
      <c r="Y5" s="210"/>
      <c r="Z5" s="210"/>
      <c r="AA5" s="210"/>
      <c r="AB5" s="211"/>
    </row>
    <row r="6" spans="1:28" s="200" customFormat="1" ht="12" thickTop="1">
      <c r="A6" s="213" t="s">
        <v>201</v>
      </c>
      <c r="B6" s="214"/>
      <c r="C6" s="214" t="s">
        <v>90</v>
      </c>
      <c r="D6" s="214" t="s">
        <v>202</v>
      </c>
      <c r="E6" s="215" t="s">
        <v>203</v>
      </c>
      <c r="F6" s="214" t="s">
        <v>204</v>
      </c>
      <c r="G6" s="215" t="s">
        <v>205</v>
      </c>
      <c r="H6" s="214" t="s">
        <v>206</v>
      </c>
      <c r="I6" s="214" t="s">
        <v>207</v>
      </c>
      <c r="J6" s="214" t="s">
        <v>208</v>
      </c>
      <c r="K6" s="216" t="s">
        <v>209</v>
      </c>
      <c r="L6" s="217"/>
      <c r="M6" s="218" t="s">
        <v>210</v>
      </c>
      <c r="N6" s="219"/>
      <c r="O6" s="220" t="s">
        <v>3</v>
      </c>
      <c r="P6" s="221" t="s">
        <v>211</v>
      </c>
      <c r="Q6" s="222" t="s">
        <v>203</v>
      </c>
      <c r="R6" s="222" t="s">
        <v>203</v>
      </c>
      <c r="S6" s="223" t="s">
        <v>203</v>
      </c>
      <c r="T6" s="224" t="s">
        <v>212</v>
      </c>
      <c r="U6" s="224" t="s">
        <v>213</v>
      </c>
      <c r="V6" s="224" t="s">
        <v>214</v>
      </c>
      <c r="W6" s="194"/>
      <c r="X6" s="194"/>
      <c r="Y6" s="194"/>
      <c r="Z6" s="194"/>
      <c r="AA6" s="194"/>
      <c r="AB6" s="194"/>
    </row>
    <row r="7" spans="1:28" s="200" customFormat="1" ht="12" thickBot="1">
      <c r="A7" s="225" t="s">
        <v>215</v>
      </c>
      <c r="B7" s="226"/>
      <c r="C7" s="227"/>
      <c r="D7" s="226" t="s">
        <v>216</v>
      </c>
      <c r="E7" s="228" t="s">
        <v>217</v>
      </c>
      <c r="F7" s="226" t="s">
        <v>218</v>
      </c>
      <c r="G7" s="228" t="s">
        <v>219</v>
      </c>
      <c r="H7" s="226" t="s">
        <v>220</v>
      </c>
      <c r="I7" s="226" t="s">
        <v>221</v>
      </c>
      <c r="J7" s="226"/>
      <c r="K7" s="229" t="s">
        <v>205</v>
      </c>
      <c r="L7" s="230" t="s">
        <v>208</v>
      </c>
      <c r="M7" s="231" t="s">
        <v>205</v>
      </c>
      <c r="N7" s="232" t="s">
        <v>208</v>
      </c>
      <c r="O7" s="233" t="s">
        <v>3</v>
      </c>
      <c r="P7" s="234"/>
      <c r="Q7" s="235" t="s">
        <v>222</v>
      </c>
      <c r="R7" s="235" t="s">
        <v>223</v>
      </c>
      <c r="S7" s="236" t="s">
        <v>224</v>
      </c>
      <c r="T7" s="224" t="s">
        <v>225</v>
      </c>
      <c r="U7" s="224" t="s">
        <v>226</v>
      </c>
      <c r="V7" s="224" t="s">
        <v>227</v>
      </c>
      <c r="W7" s="237"/>
      <c r="X7" s="194"/>
      <c r="Y7" s="194"/>
      <c r="Z7" s="194"/>
      <c r="AA7" s="194"/>
      <c r="AB7" s="194"/>
    </row>
    <row r="8" spans="1:28" s="200" customFormat="1" ht="11.25">
      <c r="A8" s="238"/>
      <c r="B8" s="238"/>
      <c r="C8" s="239"/>
      <c r="D8" s="238"/>
      <c r="E8" s="240"/>
      <c r="F8" s="238"/>
      <c r="G8" s="240"/>
      <c r="H8" s="238"/>
      <c r="I8" s="238"/>
      <c r="J8" s="238"/>
      <c r="K8" s="241"/>
      <c r="L8" s="242"/>
      <c r="M8" s="241"/>
      <c r="N8" s="242"/>
      <c r="O8" s="238"/>
      <c r="P8" s="243"/>
      <c r="Q8" s="243"/>
      <c r="R8" s="243"/>
      <c r="S8" s="243"/>
      <c r="T8" s="224"/>
      <c r="U8" s="224"/>
      <c r="V8" s="224"/>
      <c r="W8" s="237"/>
      <c r="X8" s="194"/>
      <c r="Y8" s="194"/>
      <c r="Z8" s="194"/>
      <c r="AA8" s="194"/>
      <c r="AB8" s="194"/>
    </row>
    <row r="9" spans="1:28" s="200" customFormat="1" ht="12.75">
      <c r="A9" s="244"/>
      <c r="B9" s="245"/>
      <c r="C9" s="244"/>
      <c r="D9" s="244" t="s">
        <v>228</v>
      </c>
      <c r="E9" s="246"/>
      <c r="F9" s="244"/>
      <c r="G9" s="195"/>
      <c r="H9" s="195"/>
      <c r="I9" s="195"/>
      <c r="J9" s="195"/>
      <c r="K9" s="247"/>
      <c r="L9" s="248"/>
      <c r="M9" s="198"/>
      <c r="N9" s="197"/>
      <c r="O9" s="194"/>
      <c r="P9" s="194"/>
      <c r="Q9" s="197"/>
      <c r="R9" s="197"/>
      <c r="S9" s="197"/>
      <c r="T9" s="237"/>
      <c r="U9" s="237"/>
      <c r="V9" s="237"/>
      <c r="W9" s="197"/>
      <c r="X9" s="194"/>
      <c r="Y9" s="194"/>
      <c r="Z9" s="194"/>
      <c r="AA9" s="194"/>
      <c r="AB9" s="194"/>
    </row>
    <row r="10" spans="1:28" s="200" customFormat="1" ht="12.75">
      <c r="A10" s="244"/>
      <c r="B10" s="245"/>
      <c r="C10" s="244"/>
      <c r="D10" s="200" t="s">
        <v>3</v>
      </c>
      <c r="E10" s="246"/>
      <c r="F10" s="244"/>
      <c r="G10" s="195"/>
      <c r="H10" s="195"/>
      <c r="I10" s="195"/>
      <c r="J10" s="195"/>
      <c r="K10" s="247"/>
      <c r="L10" s="248"/>
      <c r="M10" s="198"/>
      <c r="N10" s="197"/>
      <c r="O10" s="194"/>
      <c r="P10" s="194"/>
      <c r="Q10" s="197"/>
      <c r="R10" s="197"/>
      <c r="S10" s="197"/>
      <c r="T10" s="237"/>
      <c r="U10" s="237"/>
      <c r="V10" s="237"/>
      <c r="W10" s="197"/>
      <c r="X10" s="194"/>
      <c r="Y10" s="194"/>
      <c r="Z10" s="194"/>
      <c r="AA10" s="194"/>
      <c r="AB10" s="194"/>
    </row>
    <row r="11" spans="1:28" s="200" customFormat="1" ht="11.25">
      <c r="A11" s="244" t="s">
        <v>229</v>
      </c>
      <c r="B11" s="245"/>
      <c r="C11" s="244">
        <v>1</v>
      </c>
      <c r="D11" s="200" t="s">
        <v>230</v>
      </c>
      <c r="E11" s="246"/>
      <c r="F11" s="244"/>
      <c r="G11" s="195"/>
      <c r="H11" s="195">
        <f>H76</f>
        <v>2815.5373</v>
      </c>
      <c r="I11" s="195"/>
      <c r="J11" s="195"/>
      <c r="K11" s="247">
        <f>L76</f>
        <v>0.084</v>
      </c>
      <c r="L11" s="249">
        <f>L77</f>
        <v>12.851999999999999</v>
      </c>
      <c r="M11" s="198"/>
      <c r="N11" s="197"/>
      <c r="O11" s="194"/>
      <c r="P11" s="194"/>
      <c r="Q11" s="197"/>
      <c r="R11" s="197"/>
      <c r="S11" s="197"/>
      <c r="T11" s="237"/>
      <c r="U11" s="237"/>
      <c r="V11" s="237"/>
      <c r="W11" s="197"/>
      <c r="X11" s="194"/>
      <c r="Y11" s="194"/>
      <c r="Z11" s="194"/>
      <c r="AA11" s="194"/>
      <c r="AB11" s="194"/>
    </row>
    <row r="12" spans="1:28" s="200" customFormat="1" ht="11.25">
      <c r="A12" s="244" t="s">
        <v>231</v>
      </c>
      <c r="B12" s="245"/>
      <c r="C12" s="244">
        <v>45</v>
      </c>
      <c r="D12" s="200" t="s">
        <v>233</v>
      </c>
      <c r="E12" s="246"/>
      <c r="F12" s="244"/>
      <c r="G12" s="195"/>
      <c r="H12" s="195">
        <f>H86</f>
        <v>79.90780000000001</v>
      </c>
      <c r="I12" s="195"/>
      <c r="J12" s="195"/>
      <c r="K12" s="247">
        <f>L86</f>
        <v>0.09172</v>
      </c>
      <c r="L12" s="249">
        <f>L87</f>
        <v>4.8195</v>
      </c>
      <c r="M12" s="198"/>
      <c r="N12" s="197"/>
      <c r="O12" s="194"/>
      <c r="P12" s="194"/>
      <c r="Q12" s="197"/>
      <c r="R12" s="197"/>
      <c r="S12" s="197"/>
      <c r="T12" s="237"/>
      <c r="U12" s="237"/>
      <c r="V12" s="237"/>
      <c r="W12" s="197"/>
      <c r="X12" s="194"/>
      <c r="Y12" s="194"/>
      <c r="Z12" s="194"/>
      <c r="AA12" s="194"/>
      <c r="AB12" s="194"/>
    </row>
    <row r="13" spans="1:28" s="200" customFormat="1" ht="11.25">
      <c r="A13" s="244" t="s">
        <v>232</v>
      </c>
      <c r="B13" s="245"/>
      <c r="C13" s="244">
        <v>8</v>
      </c>
      <c r="D13" s="200" t="s">
        <v>235</v>
      </c>
      <c r="E13" s="246"/>
      <c r="F13" s="244"/>
      <c r="G13" s="195"/>
      <c r="H13" s="195">
        <f>H109</f>
        <v>1136.655</v>
      </c>
      <c r="I13" s="195"/>
      <c r="J13" s="195"/>
      <c r="K13" s="247">
        <f>L109</f>
        <v>0.234</v>
      </c>
      <c r="L13" s="249"/>
      <c r="M13" s="198"/>
      <c r="N13" s="197"/>
      <c r="O13" s="194"/>
      <c r="P13" s="194"/>
      <c r="Q13" s="197"/>
      <c r="R13" s="197"/>
      <c r="S13" s="197"/>
      <c r="T13" s="237"/>
      <c r="U13" s="237"/>
      <c r="V13" s="237"/>
      <c r="W13" s="197"/>
      <c r="X13" s="194"/>
      <c r="Y13" s="194"/>
      <c r="Z13" s="194"/>
      <c r="AA13" s="194"/>
      <c r="AB13" s="194"/>
    </row>
    <row r="14" spans="1:28" s="200" customFormat="1" ht="11.25">
      <c r="A14" s="244"/>
      <c r="B14" s="245"/>
      <c r="C14" s="244"/>
      <c r="D14" s="200" t="s">
        <v>236</v>
      </c>
      <c r="E14" s="246"/>
      <c r="F14" s="244"/>
      <c r="G14" s="195"/>
      <c r="H14" s="195">
        <f>SUM(H11:H13)</f>
        <v>4032.1000999999997</v>
      </c>
      <c r="I14" s="195"/>
      <c r="J14" s="195"/>
      <c r="K14" s="247">
        <f>SUM(K11:K13)</f>
        <v>0.40972</v>
      </c>
      <c r="L14" s="249">
        <f>SUM(L11:L13)</f>
        <v>17.671499999999998</v>
      </c>
      <c r="M14" s="198"/>
      <c r="N14" s="197"/>
      <c r="O14" s="194"/>
      <c r="P14" s="194"/>
      <c r="Q14" s="197"/>
      <c r="R14" s="197"/>
      <c r="S14" s="197"/>
      <c r="T14" s="237"/>
      <c r="U14" s="237"/>
      <c r="V14" s="237"/>
      <c r="W14" s="197"/>
      <c r="X14" s="194"/>
      <c r="Y14" s="194"/>
      <c r="Z14" s="194"/>
      <c r="AA14" s="194"/>
      <c r="AB14" s="194"/>
    </row>
    <row r="15" spans="1:28" s="200" customFormat="1" ht="12.75">
      <c r="A15" s="244" t="s">
        <v>234</v>
      </c>
      <c r="B15" s="245"/>
      <c r="C15" s="244" t="s">
        <v>238</v>
      </c>
      <c r="D15" s="200" t="s">
        <v>239</v>
      </c>
      <c r="E15" s="246">
        <f>K14</f>
        <v>0.40972</v>
      </c>
      <c r="F15" s="244" t="s">
        <v>240</v>
      </c>
      <c r="G15" s="195">
        <v>25.23</v>
      </c>
      <c r="H15" s="195">
        <f>E15*G15</f>
        <v>10.3372356</v>
      </c>
      <c r="I15" s="195"/>
      <c r="J15" s="195"/>
      <c r="K15" s="247"/>
      <c r="L15" s="248"/>
      <c r="M15" s="198"/>
      <c r="N15" s="197"/>
      <c r="O15" s="194"/>
      <c r="P15" s="194"/>
      <c r="Q15" s="197"/>
      <c r="R15" s="197"/>
      <c r="S15" s="197"/>
      <c r="T15" s="237"/>
      <c r="U15" s="237"/>
      <c r="V15" s="237"/>
      <c r="W15" s="197"/>
      <c r="X15" s="194"/>
      <c r="Y15" s="194"/>
      <c r="Z15" s="194"/>
      <c r="AA15" s="194"/>
      <c r="AB15" s="194"/>
    </row>
    <row r="16" spans="1:28" s="200" customFormat="1" ht="11.25">
      <c r="A16" s="244" t="s">
        <v>237</v>
      </c>
      <c r="B16" s="245"/>
      <c r="C16" s="244" t="s">
        <v>242</v>
      </c>
      <c r="D16" s="200" t="s">
        <v>243</v>
      </c>
      <c r="E16" s="246">
        <f>L14</f>
        <v>17.671499999999998</v>
      </c>
      <c r="F16" s="244" t="s">
        <v>240</v>
      </c>
      <c r="G16" s="195">
        <v>2.2</v>
      </c>
      <c r="H16" s="195">
        <f>E16*G16</f>
        <v>38.8773</v>
      </c>
      <c r="I16" s="195"/>
      <c r="J16" s="195"/>
      <c r="K16" s="247"/>
      <c r="L16" s="249"/>
      <c r="M16" s="198"/>
      <c r="N16" s="197"/>
      <c r="O16" s="194"/>
      <c r="P16" s="194"/>
      <c r="Q16" s="197"/>
      <c r="R16" s="197"/>
      <c r="S16" s="197"/>
      <c r="T16" s="237"/>
      <c r="U16" s="237"/>
      <c r="V16" s="237"/>
      <c r="W16" s="197"/>
      <c r="X16" s="194"/>
      <c r="Y16" s="194"/>
      <c r="Z16" s="194"/>
      <c r="AA16" s="194"/>
      <c r="AB16" s="194"/>
    </row>
    <row r="17" spans="1:28" s="200" customFormat="1" ht="11.25">
      <c r="A17" s="244"/>
      <c r="B17" s="245"/>
      <c r="C17" s="244"/>
      <c r="E17" s="246"/>
      <c r="F17" s="244"/>
      <c r="G17" s="195"/>
      <c r="H17" s="195"/>
      <c r="I17" s="195"/>
      <c r="J17" s="195"/>
      <c r="K17" s="247"/>
      <c r="L17" s="249"/>
      <c r="M17" s="198"/>
      <c r="N17" s="197"/>
      <c r="O17" s="194"/>
      <c r="P17" s="194"/>
      <c r="Q17" s="197"/>
      <c r="R17" s="197"/>
      <c r="S17" s="197"/>
      <c r="T17" s="237"/>
      <c r="U17" s="237"/>
      <c r="V17" s="237"/>
      <c r="W17" s="197"/>
      <c r="X17" s="194"/>
      <c r="Y17" s="194"/>
      <c r="Z17" s="194"/>
      <c r="AA17" s="194"/>
      <c r="AB17" s="194"/>
    </row>
    <row r="18" spans="1:28" s="200" customFormat="1" ht="11.25">
      <c r="A18" s="244"/>
      <c r="B18" s="245"/>
      <c r="C18" s="244"/>
      <c r="D18" s="250" t="s">
        <v>244</v>
      </c>
      <c r="E18" s="246"/>
      <c r="F18" s="244"/>
      <c r="G18" s="195"/>
      <c r="H18" s="251">
        <f>SUM(H14:H16)</f>
        <v>4081.3146355999997</v>
      </c>
      <c r="I18" s="195" t="s">
        <v>245</v>
      </c>
      <c r="J18" s="195"/>
      <c r="K18" s="247"/>
      <c r="L18" s="249"/>
      <c r="M18" s="198"/>
      <c r="N18" s="197"/>
      <c r="O18" s="194"/>
      <c r="P18" s="194"/>
      <c r="Q18" s="197"/>
      <c r="R18" s="197"/>
      <c r="S18" s="197"/>
      <c r="T18" s="237"/>
      <c r="U18" s="237"/>
      <c r="V18" s="237"/>
      <c r="W18" s="197"/>
      <c r="X18" s="194"/>
      <c r="Y18" s="194"/>
      <c r="Z18" s="194"/>
      <c r="AA18" s="194"/>
      <c r="AB18" s="194"/>
    </row>
    <row r="19" spans="1:28" s="200" customFormat="1" ht="11.25">
      <c r="A19" s="244"/>
      <c r="B19" s="245"/>
      <c r="C19" s="244"/>
      <c r="D19" s="250"/>
      <c r="E19" s="246"/>
      <c r="F19" s="244"/>
      <c r="G19" s="195"/>
      <c r="H19" s="251"/>
      <c r="I19" s="195"/>
      <c r="J19" s="195"/>
      <c r="K19" s="247"/>
      <c r="L19" s="249"/>
      <c r="M19" s="198"/>
      <c r="N19" s="197"/>
      <c r="O19" s="194"/>
      <c r="P19" s="194"/>
      <c r="Q19" s="197"/>
      <c r="R19" s="197"/>
      <c r="S19" s="197"/>
      <c r="T19" s="237"/>
      <c r="U19" s="237"/>
      <c r="V19" s="237"/>
      <c r="W19" s="197"/>
      <c r="X19" s="194"/>
      <c r="Y19" s="194"/>
      <c r="Z19" s="194"/>
      <c r="AA19" s="194"/>
      <c r="AB19" s="194"/>
    </row>
    <row r="20" spans="1:28" s="200" customFormat="1" ht="11.25">
      <c r="A20" s="244"/>
      <c r="B20" s="245"/>
      <c r="C20" s="244"/>
      <c r="D20" s="250" t="s">
        <v>246</v>
      </c>
      <c r="E20" s="246">
        <f>H18</f>
        <v>4081.3146355999997</v>
      </c>
      <c r="F20" s="244" t="s">
        <v>42</v>
      </c>
      <c r="G20" s="195">
        <v>3.3</v>
      </c>
      <c r="H20" s="252">
        <f>E20*0.033</f>
        <v>134.6833829748</v>
      </c>
      <c r="I20" s="195" t="s">
        <v>245</v>
      </c>
      <c r="J20" s="195"/>
      <c r="K20" s="247"/>
      <c r="L20" s="197"/>
      <c r="M20" s="198"/>
      <c r="N20" s="197"/>
      <c r="O20" s="194"/>
      <c r="P20" s="194"/>
      <c r="Q20" s="197"/>
      <c r="R20" s="197"/>
      <c r="S20" s="197"/>
      <c r="T20" s="237"/>
      <c r="U20" s="237"/>
      <c r="V20" s="237"/>
      <c r="W20" s="197"/>
      <c r="X20" s="194"/>
      <c r="Y20" s="194"/>
      <c r="Z20" s="194"/>
      <c r="AA20" s="194"/>
      <c r="AB20" s="194"/>
    </row>
    <row r="21" spans="1:28" s="200" customFormat="1" ht="11.25">
      <c r="A21" s="244"/>
      <c r="B21" s="245"/>
      <c r="C21" s="244"/>
      <c r="D21" s="250"/>
      <c r="E21" s="246"/>
      <c r="F21" s="244"/>
      <c r="G21" s="195"/>
      <c r="H21" s="251"/>
      <c r="I21" s="195"/>
      <c r="J21" s="195"/>
      <c r="K21" s="247"/>
      <c r="L21" s="197"/>
      <c r="M21" s="198"/>
      <c r="N21" s="197"/>
      <c r="O21" s="194"/>
      <c r="P21" s="194"/>
      <c r="Q21" s="197"/>
      <c r="R21" s="197"/>
      <c r="S21" s="197"/>
      <c r="T21" s="237"/>
      <c r="U21" s="237"/>
      <c r="V21" s="237"/>
      <c r="W21" s="197"/>
      <c r="X21" s="194"/>
      <c r="Y21" s="194"/>
      <c r="Z21" s="194"/>
      <c r="AA21" s="194"/>
      <c r="AB21" s="194"/>
    </row>
    <row r="22" spans="1:28" s="200" customFormat="1" ht="12" thickBot="1">
      <c r="A22" s="244"/>
      <c r="B22" s="245"/>
      <c r="C22" s="244"/>
      <c r="E22" s="246"/>
      <c r="F22" s="244"/>
      <c r="G22" s="195"/>
      <c r="H22" s="251"/>
      <c r="I22" s="195"/>
      <c r="J22" s="195"/>
      <c r="K22" s="247"/>
      <c r="L22" s="197"/>
      <c r="M22" s="198"/>
      <c r="N22" s="197"/>
      <c r="O22" s="194"/>
      <c r="P22" s="194"/>
      <c r="Q22" s="197"/>
      <c r="R22" s="197"/>
      <c r="S22" s="197"/>
      <c r="T22" s="237"/>
      <c r="U22" s="237"/>
      <c r="V22" s="237"/>
      <c r="W22" s="197"/>
      <c r="X22" s="194"/>
      <c r="Y22" s="194"/>
      <c r="Z22" s="194"/>
      <c r="AA22" s="194"/>
      <c r="AB22" s="194"/>
    </row>
    <row r="23" spans="1:28" s="200" customFormat="1" ht="12" thickBot="1">
      <c r="A23" s="244"/>
      <c r="B23" s="245"/>
      <c r="C23" s="244"/>
      <c r="D23" s="253" t="s">
        <v>247</v>
      </c>
      <c r="E23" s="246"/>
      <c r="F23" s="244"/>
      <c r="G23" s="195"/>
      <c r="H23" s="254">
        <f>SUM(H18:H20)</f>
        <v>4215.9980185748</v>
      </c>
      <c r="I23" s="195" t="s">
        <v>245</v>
      </c>
      <c r="J23" s="195"/>
      <c r="K23" s="247"/>
      <c r="L23" s="197"/>
      <c r="M23" s="198"/>
      <c r="N23" s="197"/>
      <c r="O23" s="194"/>
      <c r="P23" s="194"/>
      <c r="Q23" s="197"/>
      <c r="R23" s="197"/>
      <c r="S23" s="197"/>
      <c r="T23" s="237"/>
      <c r="U23" s="237"/>
      <c r="V23" s="237"/>
      <c r="W23" s="197"/>
      <c r="X23" s="194"/>
      <c r="Y23" s="194"/>
      <c r="Z23" s="194"/>
      <c r="AA23" s="194"/>
      <c r="AB23" s="194"/>
    </row>
    <row r="24" spans="1:28" s="200" customFormat="1" ht="11.25">
      <c r="A24" s="244"/>
      <c r="B24" s="245"/>
      <c r="C24" s="244"/>
      <c r="D24" s="253"/>
      <c r="E24" s="246"/>
      <c r="F24" s="244"/>
      <c r="G24" s="195"/>
      <c r="H24" s="255"/>
      <c r="I24" s="195"/>
      <c r="J24" s="195"/>
      <c r="K24" s="247"/>
      <c r="L24" s="197"/>
      <c r="M24" s="198"/>
      <c r="N24" s="197"/>
      <c r="O24" s="194"/>
      <c r="P24" s="194"/>
      <c r="Q24" s="197"/>
      <c r="R24" s="197"/>
      <c r="S24" s="197"/>
      <c r="T24" s="237"/>
      <c r="U24" s="237"/>
      <c r="V24" s="237"/>
      <c r="W24" s="197"/>
      <c r="X24" s="194"/>
      <c r="Y24" s="194"/>
      <c r="Z24" s="194"/>
      <c r="AA24" s="194"/>
      <c r="AB24" s="194"/>
    </row>
    <row r="25" spans="1:28" s="200" customFormat="1" ht="12" thickBot="1">
      <c r="A25" s="244"/>
      <c r="B25" s="245"/>
      <c r="C25" s="244"/>
      <c r="D25" s="253"/>
      <c r="E25" s="246"/>
      <c r="F25" s="244"/>
      <c r="G25" s="195"/>
      <c r="H25" s="251"/>
      <c r="I25" s="195"/>
      <c r="J25" s="195"/>
      <c r="K25" s="247"/>
      <c r="L25" s="197"/>
      <c r="M25" s="198"/>
      <c r="N25" s="197"/>
      <c r="O25" s="194"/>
      <c r="P25" s="194"/>
      <c r="Q25" s="197"/>
      <c r="R25" s="197"/>
      <c r="S25" s="197"/>
      <c r="T25" s="237"/>
      <c r="U25" s="237"/>
      <c r="V25" s="237"/>
      <c r="W25" s="197"/>
      <c r="X25" s="194"/>
      <c r="Y25" s="194"/>
      <c r="Z25" s="194"/>
      <c r="AA25" s="194"/>
      <c r="AB25" s="194"/>
    </row>
    <row r="26" spans="1:28" s="200" customFormat="1" ht="12" thickBot="1">
      <c r="A26" s="244"/>
      <c r="B26" s="245"/>
      <c r="C26" s="244"/>
      <c r="D26" s="250" t="s">
        <v>64</v>
      </c>
      <c r="E26" s="246">
        <f>H23</f>
        <v>4215.9980185748</v>
      </c>
      <c r="F26" s="244" t="s">
        <v>42</v>
      </c>
      <c r="G26" s="195">
        <v>20</v>
      </c>
      <c r="H26" s="254">
        <f>E26*0.2</f>
        <v>843.1996037149601</v>
      </c>
      <c r="I26" s="195" t="s">
        <v>245</v>
      </c>
      <c r="J26" s="195"/>
      <c r="K26" s="247"/>
      <c r="L26" s="197"/>
      <c r="M26" s="198"/>
      <c r="N26" s="197"/>
      <c r="O26" s="194"/>
      <c r="P26" s="194"/>
      <c r="Q26" s="197"/>
      <c r="R26" s="197"/>
      <c r="S26" s="197"/>
      <c r="T26" s="237"/>
      <c r="U26" s="237"/>
      <c r="V26" s="237"/>
      <c r="W26" s="197"/>
      <c r="X26" s="194"/>
      <c r="Y26" s="194"/>
      <c r="Z26" s="194"/>
      <c r="AA26" s="194"/>
      <c r="AB26" s="194"/>
    </row>
    <row r="27" spans="1:28" s="200" customFormat="1" ht="11.25">
      <c r="A27" s="244"/>
      <c r="B27" s="245"/>
      <c r="C27" s="244"/>
      <c r="E27" s="246"/>
      <c r="F27" s="244"/>
      <c r="G27" s="195"/>
      <c r="H27" s="195"/>
      <c r="I27" s="195"/>
      <c r="J27" s="195"/>
      <c r="K27" s="247"/>
      <c r="L27" s="197"/>
      <c r="M27" s="198"/>
      <c r="N27" s="197"/>
      <c r="O27" s="194"/>
      <c r="P27" s="194"/>
      <c r="Q27" s="197"/>
      <c r="R27" s="197"/>
      <c r="S27" s="197"/>
      <c r="T27" s="237"/>
      <c r="U27" s="237"/>
      <c r="V27" s="237"/>
      <c r="W27" s="197"/>
      <c r="X27" s="194"/>
      <c r="Y27" s="194"/>
      <c r="Z27" s="194"/>
      <c r="AA27" s="194"/>
      <c r="AB27" s="194"/>
    </row>
    <row r="28" spans="1:28" s="200" customFormat="1" ht="11.25">
      <c r="A28" s="244"/>
      <c r="B28" s="245"/>
      <c r="C28" s="244"/>
      <c r="E28" s="246"/>
      <c r="F28" s="244"/>
      <c r="G28" s="195"/>
      <c r="H28" s="195"/>
      <c r="I28" s="195"/>
      <c r="J28" s="195"/>
      <c r="K28" s="247"/>
      <c r="L28" s="197"/>
      <c r="M28" s="198"/>
      <c r="N28" s="197"/>
      <c r="O28" s="194"/>
      <c r="P28" s="194"/>
      <c r="Q28" s="197"/>
      <c r="R28" s="197"/>
      <c r="S28" s="197"/>
      <c r="T28" s="237"/>
      <c r="U28" s="237"/>
      <c r="V28" s="237"/>
      <c r="W28" s="197"/>
      <c r="X28" s="194"/>
      <c r="Y28" s="194"/>
      <c r="Z28" s="194"/>
      <c r="AA28" s="194"/>
      <c r="AB28" s="194"/>
    </row>
    <row r="29" spans="1:28" s="200" customFormat="1" ht="11.25">
      <c r="A29" s="244"/>
      <c r="B29" s="245"/>
      <c r="C29" s="244"/>
      <c r="E29" s="246"/>
      <c r="F29" s="244"/>
      <c r="G29" s="195"/>
      <c r="H29" s="195"/>
      <c r="I29" s="195"/>
      <c r="J29" s="195"/>
      <c r="K29" s="247"/>
      <c r="L29" s="197"/>
      <c r="M29" s="198"/>
      <c r="N29" s="197"/>
      <c r="O29" s="194"/>
      <c r="P29" s="194"/>
      <c r="Q29" s="197"/>
      <c r="R29" s="197"/>
      <c r="S29" s="197"/>
      <c r="T29" s="237"/>
      <c r="U29" s="237"/>
      <c r="V29" s="237"/>
      <c r="W29" s="197"/>
      <c r="X29" s="194"/>
      <c r="Y29" s="194"/>
      <c r="Z29" s="194"/>
      <c r="AA29" s="194"/>
      <c r="AB29" s="194"/>
    </row>
    <row r="30" spans="1:28" s="200" customFormat="1" ht="11.25">
      <c r="A30" s="244"/>
      <c r="B30" s="245"/>
      <c r="C30" s="244"/>
      <c r="E30" s="246"/>
      <c r="F30" s="244"/>
      <c r="G30" s="195"/>
      <c r="H30" s="195"/>
      <c r="I30" s="195"/>
      <c r="J30" s="195"/>
      <c r="K30" s="247"/>
      <c r="L30" s="197"/>
      <c r="M30" s="198"/>
      <c r="N30" s="197"/>
      <c r="O30" s="194"/>
      <c r="P30" s="194"/>
      <c r="Q30" s="197"/>
      <c r="R30" s="197"/>
      <c r="S30" s="197"/>
      <c r="T30" s="237"/>
      <c r="U30" s="237"/>
      <c r="V30" s="237"/>
      <c r="W30" s="197"/>
      <c r="X30" s="194"/>
      <c r="Y30" s="194"/>
      <c r="Z30" s="194"/>
      <c r="AA30" s="194"/>
      <c r="AB30" s="194"/>
    </row>
    <row r="31" spans="1:28" s="200" customFormat="1" ht="11.25">
      <c r="A31" s="244"/>
      <c r="B31" s="245"/>
      <c r="C31" s="244"/>
      <c r="E31" s="246"/>
      <c r="F31" s="244"/>
      <c r="G31" s="195"/>
      <c r="H31" s="195"/>
      <c r="I31" s="195"/>
      <c r="J31" s="195"/>
      <c r="K31" s="247"/>
      <c r="L31" s="197"/>
      <c r="M31" s="198"/>
      <c r="N31" s="197"/>
      <c r="O31" s="194"/>
      <c r="P31" s="194"/>
      <c r="Q31" s="197"/>
      <c r="R31" s="197"/>
      <c r="S31" s="197"/>
      <c r="T31" s="237"/>
      <c r="U31" s="237"/>
      <c r="V31" s="237"/>
      <c r="W31" s="197"/>
      <c r="X31" s="194"/>
      <c r="Y31" s="194"/>
      <c r="Z31" s="194"/>
      <c r="AA31" s="194"/>
      <c r="AB31" s="194"/>
    </row>
    <row r="32" spans="1:28" s="200" customFormat="1" ht="11.25">
      <c r="A32" s="244"/>
      <c r="B32" s="245"/>
      <c r="C32" s="244"/>
      <c r="E32" s="246"/>
      <c r="F32" s="244"/>
      <c r="G32" s="195"/>
      <c r="H32" s="195"/>
      <c r="I32" s="195"/>
      <c r="J32" s="195"/>
      <c r="K32" s="247"/>
      <c r="L32" s="197"/>
      <c r="M32" s="198"/>
      <c r="N32" s="197"/>
      <c r="O32" s="194"/>
      <c r="P32" s="194"/>
      <c r="Q32" s="197"/>
      <c r="R32" s="197"/>
      <c r="S32" s="197"/>
      <c r="T32" s="237"/>
      <c r="U32" s="237"/>
      <c r="V32" s="237"/>
      <c r="W32" s="197"/>
      <c r="X32" s="194"/>
      <c r="Y32" s="194"/>
      <c r="Z32" s="194"/>
      <c r="AA32" s="194"/>
      <c r="AB32" s="194"/>
    </row>
    <row r="33" spans="1:28" s="200" customFormat="1" ht="11.25">
      <c r="A33" s="244"/>
      <c r="B33" s="245"/>
      <c r="C33" s="244"/>
      <c r="E33" s="246"/>
      <c r="F33" s="244"/>
      <c r="G33" s="195"/>
      <c r="H33" s="195"/>
      <c r="I33" s="195"/>
      <c r="J33" s="195"/>
      <c r="K33" s="247"/>
      <c r="L33" s="197"/>
      <c r="M33" s="198"/>
      <c r="N33" s="197"/>
      <c r="O33" s="194"/>
      <c r="P33" s="194"/>
      <c r="Q33" s="197"/>
      <c r="R33" s="197"/>
      <c r="S33" s="197"/>
      <c r="T33" s="237"/>
      <c r="U33" s="237"/>
      <c r="V33" s="237"/>
      <c r="W33" s="197"/>
      <c r="X33" s="194"/>
      <c r="Y33" s="194"/>
      <c r="Z33" s="194"/>
      <c r="AA33" s="194"/>
      <c r="AB33" s="194"/>
    </row>
    <row r="34" spans="1:28" s="200" customFormat="1" ht="11.25">
      <c r="A34" s="244"/>
      <c r="B34" s="245"/>
      <c r="C34" s="244"/>
      <c r="E34" s="246"/>
      <c r="F34" s="244"/>
      <c r="G34" s="195"/>
      <c r="H34" s="195"/>
      <c r="I34" s="195"/>
      <c r="J34" s="195"/>
      <c r="K34" s="247"/>
      <c r="L34" s="197"/>
      <c r="M34" s="198"/>
      <c r="N34" s="197"/>
      <c r="O34" s="194"/>
      <c r="P34" s="194"/>
      <c r="Q34" s="197"/>
      <c r="R34" s="197"/>
      <c r="S34" s="197"/>
      <c r="T34" s="237"/>
      <c r="U34" s="237"/>
      <c r="V34" s="237"/>
      <c r="W34" s="197"/>
      <c r="X34" s="194"/>
      <c r="Y34" s="194"/>
      <c r="Z34" s="194"/>
      <c r="AA34" s="194"/>
      <c r="AB34" s="194"/>
    </row>
    <row r="35" spans="1:28" s="200" customFormat="1" ht="11.25">
      <c r="A35" s="244"/>
      <c r="B35" s="245"/>
      <c r="C35" s="244"/>
      <c r="E35" s="246"/>
      <c r="F35" s="244"/>
      <c r="G35" s="195"/>
      <c r="H35" s="195"/>
      <c r="I35" s="195"/>
      <c r="J35" s="195"/>
      <c r="K35" s="247"/>
      <c r="L35" s="256"/>
      <c r="M35" s="197"/>
      <c r="N35" s="197"/>
      <c r="O35" s="194"/>
      <c r="P35" s="194"/>
      <c r="Q35" s="197"/>
      <c r="R35" s="197"/>
      <c r="S35" s="197"/>
      <c r="T35" s="237"/>
      <c r="U35" s="237"/>
      <c r="V35" s="237"/>
      <c r="W35" s="197"/>
      <c r="X35" s="194"/>
      <c r="Y35" s="194"/>
      <c r="Z35" s="194"/>
      <c r="AA35" s="194"/>
      <c r="AB35" s="194"/>
    </row>
    <row r="36" spans="1:28" s="200" customFormat="1" ht="11.25">
      <c r="A36" s="244"/>
      <c r="B36" s="245"/>
      <c r="C36" s="244"/>
      <c r="E36" s="246"/>
      <c r="F36" s="244"/>
      <c r="G36" s="195"/>
      <c r="H36" s="195"/>
      <c r="I36" s="195"/>
      <c r="J36" s="195"/>
      <c r="K36" s="247"/>
      <c r="L36" s="256"/>
      <c r="M36" s="197"/>
      <c r="N36" s="197"/>
      <c r="O36" s="194"/>
      <c r="P36" s="194"/>
      <c r="Q36" s="197"/>
      <c r="R36" s="197"/>
      <c r="S36" s="197"/>
      <c r="T36" s="237"/>
      <c r="U36" s="237"/>
      <c r="V36" s="237"/>
      <c r="W36" s="197"/>
      <c r="X36" s="194"/>
      <c r="Y36" s="194"/>
      <c r="Z36" s="194"/>
      <c r="AA36" s="194"/>
      <c r="AB36" s="194"/>
    </row>
    <row r="37" spans="1:28" s="200" customFormat="1" ht="11.25">
      <c r="A37" s="244"/>
      <c r="B37" s="245"/>
      <c r="C37" s="244"/>
      <c r="E37" s="246"/>
      <c r="F37" s="244"/>
      <c r="G37" s="195"/>
      <c r="H37" s="195"/>
      <c r="I37" s="195"/>
      <c r="J37" s="195"/>
      <c r="K37" s="247"/>
      <c r="L37" s="256"/>
      <c r="M37" s="197"/>
      <c r="N37" s="197"/>
      <c r="O37" s="194"/>
      <c r="P37" s="194"/>
      <c r="Q37" s="197"/>
      <c r="R37" s="197"/>
      <c r="S37" s="197"/>
      <c r="T37" s="237"/>
      <c r="U37" s="237"/>
      <c r="V37" s="237"/>
      <c r="W37" s="197"/>
      <c r="X37" s="194"/>
      <c r="Y37" s="194"/>
      <c r="Z37" s="194"/>
      <c r="AA37" s="194"/>
      <c r="AB37" s="194"/>
    </row>
    <row r="38" spans="1:28" s="200" customFormat="1" ht="11.25">
      <c r="A38" s="244"/>
      <c r="B38" s="245"/>
      <c r="C38" s="244"/>
      <c r="E38" s="246"/>
      <c r="F38" s="244"/>
      <c r="G38" s="195"/>
      <c r="H38" s="195"/>
      <c r="I38" s="195"/>
      <c r="J38" s="195"/>
      <c r="K38" s="247"/>
      <c r="L38" s="256"/>
      <c r="M38" s="197"/>
      <c r="N38" s="197"/>
      <c r="O38" s="194"/>
      <c r="P38" s="194"/>
      <c r="Q38" s="197"/>
      <c r="R38" s="197"/>
      <c r="S38" s="197"/>
      <c r="T38" s="237"/>
      <c r="U38" s="237"/>
      <c r="V38" s="237"/>
      <c r="W38" s="197"/>
      <c r="X38" s="194"/>
      <c r="Y38" s="194"/>
      <c r="Z38" s="194"/>
      <c r="AA38" s="194"/>
      <c r="AB38" s="194"/>
    </row>
    <row r="39" spans="1:28" s="200" customFormat="1" ht="11.25">
      <c r="A39" s="244"/>
      <c r="B39" s="245"/>
      <c r="C39" s="244"/>
      <c r="E39" s="246"/>
      <c r="F39" s="244"/>
      <c r="G39" s="195"/>
      <c r="H39" s="195"/>
      <c r="I39" s="195"/>
      <c r="J39" s="195"/>
      <c r="K39" s="247"/>
      <c r="L39" s="256"/>
      <c r="M39" s="197"/>
      <c r="N39" s="197"/>
      <c r="O39" s="194"/>
      <c r="P39" s="194"/>
      <c r="Q39" s="197"/>
      <c r="R39" s="197"/>
      <c r="S39" s="197"/>
      <c r="T39" s="237"/>
      <c r="U39" s="237"/>
      <c r="V39" s="237"/>
      <c r="W39" s="197"/>
      <c r="X39" s="194"/>
      <c r="Y39" s="194"/>
      <c r="Z39" s="194"/>
      <c r="AA39" s="194"/>
      <c r="AB39" s="194"/>
    </row>
    <row r="40" spans="1:28" s="200" customFormat="1" ht="11.25">
      <c r="A40" s="244"/>
      <c r="B40" s="245"/>
      <c r="C40" s="244"/>
      <c r="E40" s="244"/>
      <c r="F40" s="257"/>
      <c r="G40" s="246"/>
      <c r="H40" s="251"/>
      <c r="I40" s="195"/>
      <c r="J40" s="195"/>
      <c r="K40" s="247"/>
      <c r="M40" s="198"/>
      <c r="N40" s="197"/>
      <c r="O40" s="194"/>
      <c r="P40" s="194"/>
      <c r="Q40" s="197"/>
      <c r="R40" s="197"/>
      <c r="S40" s="197"/>
      <c r="T40" s="237"/>
      <c r="U40" s="237"/>
      <c r="V40" s="237"/>
      <c r="W40" s="197"/>
      <c r="X40" s="194"/>
      <c r="Y40" s="194"/>
      <c r="Z40" s="194"/>
      <c r="AA40" s="194"/>
      <c r="AB40" s="194"/>
    </row>
    <row r="41" spans="1:28" s="200" customFormat="1" ht="11.25">
      <c r="A41" s="244"/>
      <c r="B41" s="245"/>
      <c r="C41" s="244"/>
      <c r="E41" s="258"/>
      <c r="F41" s="259"/>
      <c r="G41" s="246"/>
      <c r="H41" s="255"/>
      <c r="I41" s="195"/>
      <c r="J41" s="195"/>
      <c r="K41" s="247"/>
      <c r="M41" s="198"/>
      <c r="N41" s="197"/>
      <c r="O41" s="194"/>
      <c r="P41" s="194"/>
      <c r="Q41" s="197"/>
      <c r="R41" s="197"/>
      <c r="S41" s="197"/>
      <c r="T41" s="237"/>
      <c r="U41" s="237"/>
      <c r="V41" s="237"/>
      <c r="W41" s="197"/>
      <c r="X41" s="194"/>
      <c r="Y41" s="194"/>
      <c r="Z41" s="194"/>
      <c r="AA41" s="194"/>
      <c r="AB41" s="194"/>
    </row>
    <row r="42" spans="1:28" s="200" customFormat="1" ht="11.25">
      <c r="A42" s="244"/>
      <c r="B42" s="245"/>
      <c r="C42" s="244"/>
      <c r="E42" s="258"/>
      <c r="F42" s="259"/>
      <c r="G42" s="246"/>
      <c r="H42" s="255"/>
      <c r="I42" s="195"/>
      <c r="J42" s="195"/>
      <c r="K42" s="247"/>
      <c r="M42" s="198"/>
      <c r="N42" s="197"/>
      <c r="O42" s="194"/>
      <c r="P42" s="194"/>
      <c r="Q42" s="197"/>
      <c r="R42" s="197"/>
      <c r="S42" s="197"/>
      <c r="T42" s="237"/>
      <c r="U42" s="237"/>
      <c r="V42" s="237"/>
      <c r="W42" s="197"/>
      <c r="X42" s="194"/>
      <c r="Y42" s="194"/>
      <c r="Z42" s="194"/>
      <c r="AA42" s="194"/>
      <c r="AB42" s="194"/>
    </row>
    <row r="43" spans="1:28" s="200" customFormat="1" ht="11.25">
      <c r="A43" s="244"/>
      <c r="B43" s="245"/>
      <c r="C43" s="244"/>
      <c r="E43" s="258"/>
      <c r="F43" s="259"/>
      <c r="G43" s="246"/>
      <c r="H43" s="255"/>
      <c r="I43" s="195"/>
      <c r="J43" s="195"/>
      <c r="K43" s="247"/>
      <c r="M43" s="198"/>
      <c r="N43" s="197"/>
      <c r="O43" s="194"/>
      <c r="P43" s="194"/>
      <c r="Q43" s="197"/>
      <c r="R43" s="197"/>
      <c r="S43" s="197"/>
      <c r="T43" s="237"/>
      <c r="U43" s="237"/>
      <c r="V43" s="237"/>
      <c r="W43" s="197"/>
      <c r="X43" s="194"/>
      <c r="Y43" s="194"/>
      <c r="Z43" s="194"/>
      <c r="AA43" s="194"/>
      <c r="AB43" s="194"/>
    </row>
    <row r="44" spans="1:28" s="200" customFormat="1" ht="11.25">
      <c r="A44" s="244"/>
      <c r="B44" s="245"/>
      <c r="C44" s="244"/>
      <c r="E44" s="258"/>
      <c r="F44" s="259"/>
      <c r="G44" s="246"/>
      <c r="H44" s="255"/>
      <c r="I44" s="195"/>
      <c r="J44" s="195"/>
      <c r="K44" s="247"/>
      <c r="M44" s="198"/>
      <c r="N44" s="197"/>
      <c r="O44" s="194"/>
      <c r="P44" s="194"/>
      <c r="Q44" s="197"/>
      <c r="R44" s="197"/>
      <c r="S44" s="197"/>
      <c r="T44" s="237"/>
      <c r="U44" s="237"/>
      <c r="V44" s="237"/>
      <c r="W44" s="197"/>
      <c r="X44" s="194"/>
      <c r="Y44" s="194"/>
      <c r="Z44" s="194"/>
      <c r="AA44" s="194"/>
      <c r="AB44" s="194"/>
    </row>
    <row r="45" spans="1:28" s="200" customFormat="1" ht="11.25">
      <c r="A45" s="244"/>
      <c r="B45" s="245"/>
      <c r="C45" s="244"/>
      <c r="D45" s="244" t="s">
        <v>248</v>
      </c>
      <c r="E45" s="246"/>
      <c r="F45" s="244"/>
      <c r="G45" s="195"/>
      <c r="H45" s="195"/>
      <c r="I45" s="195"/>
      <c r="J45" s="195"/>
      <c r="K45" s="247"/>
      <c r="L45" s="197"/>
      <c r="M45" s="198"/>
      <c r="N45" s="197"/>
      <c r="O45" s="194"/>
      <c r="P45" s="194"/>
      <c r="Q45" s="197"/>
      <c r="R45" s="197"/>
      <c r="S45" s="197"/>
      <c r="T45" s="237"/>
      <c r="U45" s="237"/>
      <c r="V45" s="237"/>
      <c r="W45" s="197"/>
      <c r="X45" s="194"/>
      <c r="Y45" s="194"/>
      <c r="Z45" s="194"/>
      <c r="AA45" s="194"/>
      <c r="AB45" s="194"/>
    </row>
    <row r="46" spans="1:28" s="200" customFormat="1" ht="11.25">
      <c r="A46" s="244" t="s">
        <v>229</v>
      </c>
      <c r="B46" s="245"/>
      <c r="C46" s="244" t="s">
        <v>313</v>
      </c>
      <c r="D46" s="200" t="s">
        <v>311</v>
      </c>
      <c r="E46" s="246">
        <v>42</v>
      </c>
      <c r="F46" s="244" t="s">
        <v>249</v>
      </c>
      <c r="G46" s="195">
        <v>14.121</v>
      </c>
      <c r="H46" s="195">
        <f>E46*G46</f>
        <v>593.082</v>
      </c>
      <c r="I46" s="195"/>
      <c r="J46" s="195"/>
      <c r="K46" s="247"/>
      <c r="L46" s="249"/>
      <c r="M46" s="198"/>
      <c r="N46" s="197"/>
      <c r="O46" s="194"/>
      <c r="P46" s="194"/>
      <c r="Q46" s="197"/>
      <c r="R46" s="197"/>
      <c r="S46" s="197"/>
      <c r="T46" s="237"/>
      <c r="U46" s="237"/>
      <c r="V46" s="237"/>
      <c r="W46" s="197"/>
      <c r="X46" s="194"/>
      <c r="Y46" s="194"/>
      <c r="Z46" s="194"/>
      <c r="AA46" s="194"/>
      <c r="AB46" s="194"/>
    </row>
    <row r="47" spans="1:28" s="200" customFormat="1" ht="11.25">
      <c r="A47" s="244"/>
      <c r="B47" s="245"/>
      <c r="C47" s="244"/>
      <c r="D47" s="200" t="s">
        <v>309</v>
      </c>
      <c r="E47" s="246"/>
      <c r="F47" s="244"/>
      <c r="G47" s="195"/>
      <c r="H47" s="195"/>
      <c r="I47" s="195"/>
      <c r="J47" s="195"/>
      <c r="K47" s="247"/>
      <c r="L47" s="249"/>
      <c r="M47" s="198"/>
      <c r="N47" s="197"/>
      <c r="O47" s="194"/>
      <c r="P47" s="194"/>
      <c r="Q47" s="197"/>
      <c r="R47" s="197"/>
      <c r="S47" s="197"/>
      <c r="T47" s="237"/>
      <c r="U47" s="237"/>
      <c r="V47" s="237"/>
      <c r="W47" s="197"/>
      <c r="X47" s="194"/>
      <c r="Y47" s="194"/>
      <c r="Z47" s="194"/>
      <c r="AA47" s="194"/>
      <c r="AB47" s="194"/>
    </row>
    <row r="48" spans="1:28" s="200" customFormat="1" ht="11.25">
      <c r="A48" s="244"/>
      <c r="B48" s="245"/>
      <c r="C48" s="244"/>
      <c r="D48" s="200" t="s">
        <v>250</v>
      </c>
      <c r="E48" s="246"/>
      <c r="F48" s="244"/>
      <c r="G48" s="195"/>
      <c r="H48" s="195"/>
      <c r="I48" s="195"/>
      <c r="J48" s="195"/>
      <c r="K48" s="247"/>
      <c r="L48" s="249"/>
      <c r="M48" s="198"/>
      <c r="N48" s="197"/>
      <c r="O48" s="194"/>
      <c r="P48" s="194"/>
      <c r="Q48" s="197"/>
      <c r="R48" s="197"/>
      <c r="S48" s="197"/>
      <c r="T48" s="237"/>
      <c r="U48" s="237"/>
      <c r="V48" s="237"/>
      <c r="W48" s="197"/>
      <c r="X48" s="194"/>
      <c r="Y48" s="194"/>
      <c r="Z48" s="194"/>
      <c r="AA48" s="194"/>
      <c r="AB48" s="194"/>
    </row>
    <row r="49" spans="1:28" s="200" customFormat="1" ht="11.25">
      <c r="A49" s="244"/>
      <c r="B49" s="245"/>
      <c r="C49" s="244"/>
      <c r="D49" s="200" t="s">
        <v>310</v>
      </c>
      <c r="E49" s="246"/>
      <c r="F49" s="244"/>
      <c r="G49" s="195"/>
      <c r="H49" s="195"/>
      <c r="I49" s="195"/>
      <c r="J49" s="195"/>
      <c r="K49" s="247"/>
      <c r="L49" s="249"/>
      <c r="M49" s="198"/>
      <c r="N49" s="197"/>
      <c r="O49" s="194"/>
      <c r="P49" s="194"/>
      <c r="Q49" s="197"/>
      <c r="R49" s="197"/>
      <c r="S49" s="197"/>
      <c r="T49" s="237"/>
      <c r="U49" s="237"/>
      <c r="V49" s="237"/>
      <c r="W49" s="197"/>
      <c r="X49" s="194"/>
      <c r="Y49" s="194"/>
      <c r="Z49" s="194"/>
      <c r="AA49" s="194"/>
      <c r="AB49" s="194"/>
    </row>
    <row r="50" spans="1:28" s="200" customFormat="1" ht="11.25">
      <c r="A50" s="244" t="s">
        <v>231</v>
      </c>
      <c r="B50" s="245"/>
      <c r="C50" s="244" t="s">
        <v>251</v>
      </c>
      <c r="D50" s="200" t="s">
        <v>252</v>
      </c>
      <c r="E50" s="246">
        <f>E46*0.3</f>
        <v>12.6</v>
      </c>
      <c r="F50" s="244" t="s">
        <v>249</v>
      </c>
      <c r="G50" s="195">
        <v>0.792</v>
      </c>
      <c r="H50" s="195">
        <f>E50*G50</f>
        <v>9.9792</v>
      </c>
      <c r="I50" s="195"/>
      <c r="J50" s="195"/>
      <c r="K50" s="247"/>
      <c r="L50" s="249"/>
      <c r="M50" s="198"/>
      <c r="N50" s="197"/>
      <c r="O50" s="194"/>
      <c r="P50" s="194"/>
      <c r="Q50" s="197"/>
      <c r="R50" s="197"/>
      <c r="S50" s="197"/>
      <c r="T50" s="237"/>
      <c r="U50" s="237"/>
      <c r="V50" s="237"/>
      <c r="W50" s="197"/>
      <c r="X50" s="194"/>
      <c r="Y50" s="194"/>
      <c r="Z50" s="194"/>
      <c r="AA50" s="194"/>
      <c r="AB50" s="194"/>
    </row>
    <row r="51" spans="1:28" s="200" customFormat="1" ht="11.25">
      <c r="A51" s="244"/>
      <c r="B51" s="245"/>
      <c r="C51" s="244"/>
      <c r="D51" s="200" t="s">
        <v>312</v>
      </c>
      <c r="E51" s="246"/>
      <c r="F51" s="244"/>
      <c r="G51" s="195"/>
      <c r="H51" s="195"/>
      <c r="I51" s="195"/>
      <c r="J51" s="195"/>
      <c r="K51" s="247"/>
      <c r="L51" s="249"/>
      <c r="M51" s="198"/>
      <c r="N51" s="197"/>
      <c r="O51" s="194"/>
      <c r="P51" s="194"/>
      <c r="Q51" s="197"/>
      <c r="R51" s="197"/>
      <c r="S51" s="197"/>
      <c r="T51" s="237"/>
      <c r="U51" s="237"/>
      <c r="V51" s="237"/>
      <c r="W51" s="197"/>
      <c r="X51" s="194"/>
      <c r="Y51" s="194"/>
      <c r="Z51" s="194"/>
      <c r="AA51" s="194"/>
      <c r="AB51" s="194"/>
    </row>
    <row r="52" spans="1:28" s="200" customFormat="1" ht="11.25">
      <c r="A52" s="244" t="s">
        <v>232</v>
      </c>
      <c r="B52" s="245"/>
      <c r="C52" s="244" t="s">
        <v>253</v>
      </c>
      <c r="D52" s="200" t="s">
        <v>254</v>
      </c>
      <c r="E52" s="246">
        <v>84</v>
      </c>
      <c r="F52" s="244" t="s">
        <v>255</v>
      </c>
      <c r="G52" s="257">
        <v>3.29</v>
      </c>
      <c r="H52" s="195">
        <f>E52*G52</f>
        <v>276.36</v>
      </c>
      <c r="I52" s="195"/>
      <c r="J52" s="195"/>
      <c r="K52" s="247">
        <v>0.001</v>
      </c>
      <c r="L52" s="247">
        <f>E52*K52</f>
        <v>0.084</v>
      </c>
      <c r="M52" s="197"/>
      <c r="N52" s="197"/>
      <c r="O52" s="194"/>
      <c r="P52" s="194"/>
      <c r="Q52" s="197"/>
      <c r="R52" s="197"/>
      <c r="S52" s="197"/>
      <c r="T52" s="237"/>
      <c r="U52" s="237"/>
      <c r="V52" s="237"/>
      <c r="W52" s="197"/>
      <c r="X52" s="194"/>
      <c r="Y52" s="194"/>
      <c r="Z52" s="194"/>
      <c r="AA52" s="194"/>
      <c r="AB52" s="194"/>
    </row>
    <row r="53" spans="1:28" s="200" customFormat="1" ht="11.25">
      <c r="A53" s="244"/>
      <c r="B53" s="245"/>
      <c r="C53" s="244"/>
      <c r="D53" s="200" t="s">
        <v>314</v>
      </c>
      <c r="E53" s="246"/>
      <c r="F53" s="244"/>
      <c r="G53" s="257"/>
      <c r="H53" s="195"/>
      <c r="I53" s="195"/>
      <c r="J53" s="195"/>
      <c r="K53" s="247"/>
      <c r="L53" s="247"/>
      <c r="M53" s="197"/>
      <c r="N53" s="197"/>
      <c r="O53" s="194"/>
      <c r="P53" s="194"/>
      <c r="Q53" s="197"/>
      <c r="R53" s="197"/>
      <c r="S53" s="197"/>
      <c r="T53" s="237"/>
      <c r="U53" s="237"/>
      <c r="V53" s="237"/>
      <c r="W53" s="197"/>
      <c r="X53" s="194"/>
      <c r="Y53" s="194"/>
      <c r="Z53" s="194"/>
      <c r="AA53" s="194"/>
      <c r="AB53" s="194"/>
    </row>
    <row r="54" spans="1:28" s="200" customFormat="1" ht="11.25">
      <c r="A54" s="244"/>
      <c r="B54" s="245"/>
      <c r="C54" s="244"/>
      <c r="D54" s="200" t="s">
        <v>256</v>
      </c>
      <c r="E54" s="246"/>
      <c r="F54" s="244"/>
      <c r="G54" s="257"/>
      <c r="H54" s="195"/>
      <c r="I54" s="195"/>
      <c r="J54" s="195"/>
      <c r="K54" s="247"/>
      <c r="L54" s="247"/>
      <c r="M54" s="197"/>
      <c r="N54" s="197"/>
      <c r="O54" s="194"/>
      <c r="P54" s="194"/>
      <c r="Q54" s="197"/>
      <c r="R54" s="197"/>
      <c r="S54" s="197"/>
      <c r="T54" s="237"/>
      <c r="U54" s="237"/>
      <c r="V54" s="237"/>
      <c r="W54" s="197"/>
      <c r="X54" s="194"/>
      <c r="Y54" s="194"/>
      <c r="Z54" s="194"/>
      <c r="AA54" s="194"/>
      <c r="AB54" s="194"/>
    </row>
    <row r="55" spans="1:28" s="200" customFormat="1" ht="11.25">
      <c r="A55" s="244"/>
      <c r="B55" s="245"/>
      <c r="C55" s="244"/>
      <c r="D55" s="200" t="s">
        <v>315</v>
      </c>
      <c r="E55" s="246"/>
      <c r="F55" s="244"/>
      <c r="G55" s="257"/>
      <c r="H55" s="195"/>
      <c r="I55" s="195"/>
      <c r="J55" s="195"/>
      <c r="K55" s="247"/>
      <c r="L55" s="247"/>
      <c r="M55" s="197"/>
      <c r="N55" s="197"/>
      <c r="O55" s="194"/>
      <c r="P55" s="194"/>
      <c r="Q55" s="197"/>
      <c r="R55" s="197"/>
      <c r="S55" s="197"/>
      <c r="T55" s="237"/>
      <c r="U55" s="237"/>
      <c r="V55" s="237"/>
      <c r="W55" s="197"/>
      <c r="X55" s="194"/>
      <c r="Y55" s="194"/>
      <c r="Z55" s="194"/>
      <c r="AA55" s="194"/>
      <c r="AB55" s="194"/>
    </row>
    <row r="56" spans="1:28" s="200" customFormat="1" ht="11.25">
      <c r="A56" s="244" t="s">
        <v>234</v>
      </c>
      <c r="B56" s="245"/>
      <c r="C56" s="244" t="s">
        <v>257</v>
      </c>
      <c r="D56" s="200" t="s">
        <v>258</v>
      </c>
      <c r="E56" s="246">
        <f>E52</f>
        <v>84</v>
      </c>
      <c r="F56" s="244" t="s">
        <v>255</v>
      </c>
      <c r="G56" s="257">
        <v>1.981</v>
      </c>
      <c r="H56" s="195">
        <f>E56*G56</f>
        <v>166.404</v>
      </c>
      <c r="I56" s="195"/>
      <c r="J56" s="195"/>
      <c r="K56" s="247"/>
      <c r="L56" s="247"/>
      <c r="M56" s="197"/>
      <c r="N56" s="197"/>
      <c r="O56" s="194"/>
      <c r="P56" s="194"/>
      <c r="Q56" s="197"/>
      <c r="R56" s="197"/>
      <c r="S56" s="197"/>
      <c r="T56" s="237"/>
      <c r="U56" s="237"/>
      <c r="V56" s="237"/>
      <c r="W56" s="197"/>
      <c r="X56" s="194"/>
      <c r="Y56" s="194"/>
      <c r="Z56" s="194"/>
      <c r="AA56" s="194"/>
      <c r="AB56" s="194"/>
    </row>
    <row r="57" spans="1:28" s="200" customFormat="1" ht="11.25">
      <c r="A57" s="244" t="s">
        <v>237</v>
      </c>
      <c r="B57" s="245"/>
      <c r="C57" s="244" t="s">
        <v>317</v>
      </c>
      <c r="D57" s="200" t="s">
        <v>316</v>
      </c>
      <c r="E57" s="246">
        <v>32.65</v>
      </c>
      <c r="F57" s="244" t="s">
        <v>249</v>
      </c>
      <c r="G57" s="195">
        <v>3.105</v>
      </c>
      <c r="H57" s="195">
        <f>E57*G57</f>
        <v>101.37825</v>
      </c>
      <c r="I57" s="195"/>
      <c r="J57" s="195"/>
      <c r="K57" s="247"/>
      <c r="L57" s="249"/>
      <c r="M57" s="198"/>
      <c r="N57" s="197"/>
      <c r="O57" s="194"/>
      <c r="P57" s="194"/>
      <c r="Q57" s="197"/>
      <c r="R57" s="197"/>
      <c r="S57" s="197"/>
      <c r="T57" s="237"/>
      <c r="U57" s="237"/>
      <c r="V57" s="237"/>
      <c r="W57" s="197"/>
      <c r="X57" s="194"/>
      <c r="Y57" s="194"/>
      <c r="Z57" s="194"/>
      <c r="AA57" s="194"/>
      <c r="AB57" s="194"/>
    </row>
    <row r="58" spans="1:28" s="200" customFormat="1" ht="11.25">
      <c r="A58" s="244"/>
      <c r="B58" s="245"/>
      <c r="C58" s="244"/>
      <c r="D58" s="200" t="s">
        <v>318</v>
      </c>
      <c r="E58" s="246"/>
      <c r="F58" s="244"/>
      <c r="G58" s="195"/>
      <c r="H58" s="195"/>
      <c r="I58" s="195"/>
      <c r="J58" s="195"/>
      <c r="K58" s="247"/>
      <c r="L58" s="249"/>
      <c r="M58" s="198"/>
      <c r="N58" s="197"/>
      <c r="O58" s="194"/>
      <c r="P58" s="194"/>
      <c r="Q58" s="197"/>
      <c r="R58" s="197"/>
      <c r="S58" s="197"/>
      <c r="T58" s="237"/>
      <c r="U58" s="237"/>
      <c r="V58" s="237"/>
      <c r="W58" s="197"/>
      <c r="X58" s="194"/>
      <c r="Y58" s="194"/>
      <c r="Z58" s="194"/>
      <c r="AA58" s="194"/>
      <c r="AB58" s="194"/>
    </row>
    <row r="59" spans="1:28" s="200" customFormat="1" ht="11.25">
      <c r="A59" s="244"/>
      <c r="B59" s="245"/>
      <c r="C59" s="244"/>
      <c r="D59" s="200" t="s">
        <v>259</v>
      </c>
      <c r="E59" s="246"/>
      <c r="F59" s="244"/>
      <c r="G59" s="195"/>
      <c r="H59" s="195"/>
      <c r="I59" s="195"/>
      <c r="J59" s="195"/>
      <c r="K59" s="247"/>
      <c r="L59" s="249"/>
      <c r="M59" s="198"/>
      <c r="N59" s="197"/>
      <c r="O59" s="194"/>
      <c r="P59" s="194"/>
      <c r="Q59" s="197"/>
      <c r="R59" s="197"/>
      <c r="S59" s="197"/>
      <c r="T59" s="237"/>
      <c r="U59" s="237"/>
      <c r="V59" s="237"/>
      <c r="W59" s="197"/>
      <c r="X59" s="194"/>
      <c r="Y59" s="194"/>
      <c r="Z59" s="194"/>
      <c r="AA59" s="194"/>
      <c r="AB59" s="194"/>
    </row>
    <row r="60" spans="1:28" s="200" customFormat="1" ht="11.25">
      <c r="A60" s="244"/>
      <c r="B60" s="245"/>
      <c r="C60" s="244"/>
      <c r="D60" s="200" t="s">
        <v>319</v>
      </c>
      <c r="E60" s="246"/>
      <c r="F60" s="244"/>
      <c r="G60" s="195"/>
      <c r="H60" s="195"/>
      <c r="I60" s="195"/>
      <c r="J60" s="195"/>
      <c r="K60" s="247"/>
      <c r="L60" s="249"/>
      <c r="M60" s="198"/>
      <c r="N60" s="197"/>
      <c r="O60" s="194"/>
      <c r="P60" s="194"/>
      <c r="Q60" s="197"/>
      <c r="R60" s="197"/>
      <c r="S60" s="197"/>
      <c r="T60" s="237"/>
      <c r="U60" s="237"/>
      <c r="V60" s="237"/>
      <c r="W60" s="197"/>
      <c r="X60" s="194"/>
      <c r="Y60" s="194"/>
      <c r="Z60" s="194"/>
      <c r="AA60" s="194"/>
      <c r="AB60" s="194"/>
    </row>
    <row r="61" spans="1:28" s="200" customFormat="1" ht="11.25">
      <c r="A61" s="244"/>
      <c r="B61" s="245"/>
      <c r="C61" s="244"/>
      <c r="D61" s="200" t="s">
        <v>325</v>
      </c>
      <c r="E61" s="246"/>
      <c r="F61" s="259"/>
      <c r="G61" s="195"/>
      <c r="H61" s="195"/>
      <c r="I61" s="195"/>
      <c r="J61" s="195"/>
      <c r="K61" s="247"/>
      <c r="L61" s="249"/>
      <c r="M61" s="198"/>
      <c r="N61" s="197"/>
      <c r="O61" s="194"/>
      <c r="P61" s="194"/>
      <c r="Q61" s="197"/>
      <c r="R61" s="197"/>
      <c r="S61" s="197"/>
      <c r="T61" s="237"/>
      <c r="U61" s="237"/>
      <c r="V61" s="237"/>
      <c r="W61" s="197"/>
      <c r="X61" s="194"/>
      <c r="Y61" s="194"/>
      <c r="Z61" s="194"/>
      <c r="AA61" s="194"/>
      <c r="AB61" s="194"/>
    </row>
    <row r="62" spans="1:28" s="200" customFormat="1" ht="11.25">
      <c r="A62" s="244" t="s">
        <v>241</v>
      </c>
      <c r="B62" s="245"/>
      <c r="C62" s="244" t="s">
        <v>260</v>
      </c>
      <c r="D62" s="200" t="s">
        <v>261</v>
      </c>
      <c r="E62" s="246">
        <v>6.8</v>
      </c>
      <c r="F62" s="244" t="s">
        <v>249</v>
      </c>
      <c r="G62" s="195">
        <v>13.54</v>
      </c>
      <c r="H62" s="195">
        <f>E62*G62</f>
        <v>92.07199999999999</v>
      </c>
      <c r="I62" s="195"/>
      <c r="J62" s="195"/>
      <c r="K62" s="247"/>
      <c r="L62" s="249"/>
      <c r="M62" s="198"/>
      <c r="N62" s="197"/>
      <c r="O62" s="194"/>
      <c r="P62" s="194"/>
      <c r="Q62" s="197"/>
      <c r="R62" s="197"/>
      <c r="S62" s="197"/>
      <c r="T62" s="237"/>
      <c r="U62" s="237"/>
      <c r="V62" s="237"/>
      <c r="W62" s="197"/>
      <c r="X62" s="194"/>
      <c r="Y62" s="194"/>
      <c r="Z62" s="194"/>
      <c r="AA62" s="194"/>
      <c r="AB62" s="194"/>
    </row>
    <row r="63" spans="1:28" s="200" customFormat="1" ht="11.25">
      <c r="A63" s="244"/>
      <c r="B63" s="245"/>
      <c r="C63" s="244"/>
      <c r="D63" s="200" t="s">
        <v>320</v>
      </c>
      <c r="E63" s="246"/>
      <c r="F63" s="244"/>
      <c r="G63" s="195"/>
      <c r="H63" s="195"/>
      <c r="I63" s="195"/>
      <c r="J63" s="195"/>
      <c r="K63" s="247"/>
      <c r="L63" s="249"/>
      <c r="M63" s="198"/>
      <c r="N63" s="197"/>
      <c r="O63" s="194"/>
      <c r="P63" s="194"/>
      <c r="Q63" s="197"/>
      <c r="R63" s="197"/>
      <c r="S63" s="197"/>
      <c r="T63" s="237"/>
      <c r="U63" s="237"/>
      <c r="V63" s="237"/>
      <c r="W63" s="197"/>
      <c r="X63" s="194"/>
      <c r="Y63" s="194"/>
      <c r="Z63" s="194"/>
      <c r="AA63" s="194"/>
      <c r="AB63" s="194"/>
    </row>
    <row r="64" spans="1:28" s="200" customFormat="1" ht="11.25">
      <c r="A64" s="244"/>
      <c r="B64" s="245"/>
      <c r="C64" s="244"/>
      <c r="D64" s="200" t="s">
        <v>322</v>
      </c>
      <c r="E64" s="246"/>
      <c r="F64" s="244"/>
      <c r="G64" s="195"/>
      <c r="H64" s="195"/>
      <c r="I64" s="195"/>
      <c r="J64" s="195"/>
      <c r="K64" s="247"/>
      <c r="L64" s="249"/>
      <c r="M64" s="198"/>
      <c r="N64" s="197"/>
      <c r="O64" s="194"/>
      <c r="P64" s="194"/>
      <c r="Q64" s="197"/>
      <c r="R64" s="197"/>
      <c r="S64" s="197"/>
      <c r="T64" s="237"/>
      <c r="U64" s="237"/>
      <c r="V64" s="237"/>
      <c r="W64" s="197"/>
      <c r="X64" s="194"/>
      <c r="Y64" s="194"/>
      <c r="Z64" s="194"/>
      <c r="AA64" s="194"/>
      <c r="AB64" s="194"/>
    </row>
    <row r="65" spans="1:28" s="200" customFormat="1" ht="11.25">
      <c r="A65" s="244"/>
      <c r="B65" s="245"/>
      <c r="C65" s="244"/>
      <c r="D65" s="200" t="s">
        <v>323</v>
      </c>
      <c r="E65" s="246"/>
      <c r="F65" s="244"/>
      <c r="G65" s="195"/>
      <c r="H65" s="195"/>
      <c r="I65" s="195"/>
      <c r="J65" s="195"/>
      <c r="K65" s="247"/>
      <c r="L65" s="249"/>
      <c r="M65" s="198"/>
      <c r="N65" s="197"/>
      <c r="O65" s="194"/>
      <c r="P65" s="194"/>
      <c r="Q65" s="197"/>
      <c r="R65" s="197"/>
      <c r="S65" s="197"/>
      <c r="T65" s="237"/>
      <c r="U65" s="237"/>
      <c r="V65" s="237"/>
      <c r="W65" s="197"/>
      <c r="X65" s="194"/>
      <c r="Y65" s="194"/>
      <c r="Z65" s="194"/>
      <c r="AA65" s="194"/>
      <c r="AB65" s="194"/>
    </row>
    <row r="66" spans="1:28" s="200" customFormat="1" ht="11.25">
      <c r="A66" s="244" t="s">
        <v>262</v>
      </c>
      <c r="B66" s="245"/>
      <c r="C66" s="244" t="s">
        <v>263</v>
      </c>
      <c r="D66" s="200" t="s">
        <v>264</v>
      </c>
      <c r="E66" s="246">
        <f>E62</f>
        <v>6.8</v>
      </c>
      <c r="F66" s="244" t="s">
        <v>249</v>
      </c>
      <c r="G66" s="195">
        <v>25</v>
      </c>
      <c r="H66" s="195">
        <f>E66*G66</f>
        <v>170</v>
      </c>
      <c r="I66" s="195"/>
      <c r="J66" s="195"/>
      <c r="K66" s="247">
        <v>1.89</v>
      </c>
      <c r="L66" s="249">
        <f>E66*K66</f>
        <v>12.851999999999999</v>
      </c>
      <c r="M66" s="198"/>
      <c r="N66" s="197"/>
      <c r="O66" s="194"/>
      <c r="P66" s="194"/>
      <c r="Q66" s="197"/>
      <c r="R66" s="197"/>
      <c r="S66" s="197"/>
      <c r="T66" s="237"/>
      <c r="U66" s="237"/>
      <c r="V66" s="237"/>
      <c r="W66" s="197"/>
      <c r="X66" s="194"/>
      <c r="Y66" s="194"/>
      <c r="Z66" s="194"/>
      <c r="AA66" s="194"/>
      <c r="AB66" s="194"/>
    </row>
    <row r="67" spans="1:28" s="200" customFormat="1" ht="11.25">
      <c r="A67" s="244" t="s">
        <v>265</v>
      </c>
      <c r="B67" s="245"/>
      <c r="C67" s="244" t="s">
        <v>329</v>
      </c>
      <c r="D67" s="200" t="s">
        <v>324</v>
      </c>
      <c r="E67" s="246">
        <v>9.35</v>
      </c>
      <c r="F67" s="244" t="s">
        <v>249</v>
      </c>
      <c r="G67" s="195">
        <v>3.94</v>
      </c>
      <c r="H67" s="195">
        <f>E67*G67</f>
        <v>36.839</v>
      </c>
      <c r="I67" s="195"/>
      <c r="J67" s="195"/>
      <c r="K67" s="247"/>
      <c r="L67" s="249"/>
      <c r="M67" s="198"/>
      <c r="N67" s="197"/>
      <c r="O67" s="194"/>
      <c r="P67" s="194"/>
      <c r="Q67" s="197"/>
      <c r="R67" s="197"/>
      <c r="S67" s="197"/>
      <c r="T67" s="237"/>
      <c r="U67" s="237"/>
      <c r="V67" s="237"/>
      <c r="W67" s="197"/>
      <c r="X67" s="194"/>
      <c r="Y67" s="194"/>
      <c r="Z67" s="194"/>
      <c r="AA67" s="194"/>
      <c r="AB67" s="194"/>
    </row>
    <row r="68" spans="1:28" s="200" customFormat="1" ht="11.25">
      <c r="A68" s="244"/>
      <c r="B68" s="245"/>
      <c r="C68" s="244"/>
      <c r="D68" s="200" t="s">
        <v>326</v>
      </c>
      <c r="E68" s="246"/>
      <c r="F68" s="244"/>
      <c r="G68" s="195"/>
      <c r="H68" s="195"/>
      <c r="I68" s="195"/>
      <c r="J68" s="195"/>
      <c r="K68" s="247"/>
      <c r="L68" s="249"/>
      <c r="M68" s="198"/>
      <c r="N68" s="197"/>
      <c r="O68" s="194"/>
      <c r="P68" s="194"/>
      <c r="Q68" s="197"/>
      <c r="R68" s="197"/>
      <c r="S68" s="197"/>
      <c r="T68" s="237"/>
      <c r="U68" s="237"/>
      <c r="V68" s="237"/>
      <c r="W68" s="197"/>
      <c r="X68" s="194"/>
      <c r="Y68" s="194"/>
      <c r="Z68" s="194"/>
      <c r="AA68" s="194"/>
      <c r="AB68" s="194"/>
    </row>
    <row r="69" spans="1:28" s="200" customFormat="1" ht="11.25">
      <c r="A69" s="244" t="s">
        <v>266</v>
      </c>
      <c r="B69" s="245"/>
      <c r="C69" s="244" t="s">
        <v>330</v>
      </c>
      <c r="D69" s="200" t="s">
        <v>327</v>
      </c>
      <c r="E69" s="246">
        <f>E67*27</f>
        <v>252.45</v>
      </c>
      <c r="F69" s="244" t="s">
        <v>249</v>
      </c>
      <c r="G69" s="195">
        <v>0.393</v>
      </c>
      <c r="H69" s="195">
        <f>E69*G69</f>
        <v>99.21285</v>
      </c>
      <c r="I69" s="195"/>
      <c r="J69" s="195"/>
      <c r="K69" s="247"/>
      <c r="L69" s="249"/>
      <c r="M69" s="198"/>
      <c r="N69" s="197"/>
      <c r="O69" s="194"/>
      <c r="P69" s="194"/>
      <c r="Q69" s="197"/>
      <c r="R69" s="197"/>
      <c r="S69" s="197"/>
      <c r="T69" s="237"/>
      <c r="U69" s="237"/>
      <c r="V69" s="237"/>
      <c r="W69" s="197"/>
      <c r="X69" s="194"/>
      <c r="Y69" s="194"/>
      <c r="Z69" s="194"/>
      <c r="AA69" s="194"/>
      <c r="AB69" s="194"/>
    </row>
    <row r="70" spans="1:28" s="200" customFormat="1" ht="11.25">
      <c r="A70" s="244"/>
      <c r="B70" s="245"/>
      <c r="C70" s="244"/>
      <c r="D70" s="200" t="s">
        <v>328</v>
      </c>
      <c r="E70" s="246"/>
      <c r="F70" s="244"/>
      <c r="G70" s="195"/>
      <c r="H70" s="195"/>
      <c r="I70" s="195"/>
      <c r="J70" s="195"/>
      <c r="K70" s="247"/>
      <c r="L70" s="249"/>
      <c r="M70" s="198"/>
      <c r="N70" s="197"/>
      <c r="O70" s="194"/>
      <c r="P70" s="194"/>
      <c r="Q70" s="197"/>
      <c r="R70" s="197"/>
      <c r="S70" s="197"/>
      <c r="T70" s="237"/>
      <c r="U70" s="237"/>
      <c r="V70" s="237"/>
      <c r="W70" s="197"/>
      <c r="X70" s="194"/>
      <c r="Y70" s="194"/>
      <c r="Z70" s="194"/>
      <c r="AA70" s="194"/>
      <c r="AB70" s="194"/>
    </row>
    <row r="71" spans="1:28" s="200" customFormat="1" ht="11.25">
      <c r="A71" s="244" t="s">
        <v>268</v>
      </c>
      <c r="B71" s="245"/>
      <c r="C71" s="244" t="s">
        <v>263</v>
      </c>
      <c r="D71" s="200" t="s">
        <v>267</v>
      </c>
      <c r="E71" s="246">
        <f>E67</f>
        <v>9.35</v>
      </c>
      <c r="F71" s="244" t="s">
        <v>249</v>
      </c>
      <c r="G71" s="195">
        <v>6.6</v>
      </c>
      <c r="H71" s="195">
        <f>E71*G71</f>
        <v>61.709999999999994</v>
      </c>
      <c r="I71" s="195"/>
      <c r="J71" s="195"/>
      <c r="K71" s="247"/>
      <c r="L71" s="247"/>
      <c r="M71" s="197"/>
      <c r="N71" s="197"/>
      <c r="O71" s="194"/>
      <c r="P71" s="194"/>
      <c r="Q71" s="197"/>
      <c r="R71" s="197"/>
      <c r="S71" s="197"/>
      <c r="T71" s="237"/>
      <c r="U71" s="237"/>
      <c r="V71" s="237"/>
      <c r="W71" s="197"/>
      <c r="X71" s="194"/>
      <c r="Y71" s="194"/>
      <c r="Z71" s="194"/>
      <c r="AA71" s="194"/>
      <c r="AB71" s="194"/>
    </row>
    <row r="72" spans="1:28" s="200" customFormat="1" ht="11.25">
      <c r="A72" s="244" t="s">
        <v>269</v>
      </c>
      <c r="B72" s="244"/>
      <c r="C72" s="244" t="s">
        <v>263</v>
      </c>
      <c r="D72" s="194" t="s">
        <v>272</v>
      </c>
      <c r="E72" s="246">
        <v>0.017</v>
      </c>
      <c r="F72" s="244" t="s">
        <v>273</v>
      </c>
      <c r="G72" s="195">
        <v>500</v>
      </c>
      <c r="H72" s="195">
        <f>E72*G72</f>
        <v>8.5</v>
      </c>
      <c r="I72" s="195"/>
      <c r="J72" s="195"/>
      <c r="K72" s="246"/>
      <c r="L72" s="197"/>
      <c r="M72" s="197"/>
      <c r="N72" s="197"/>
      <c r="O72" s="194"/>
      <c r="P72" s="194"/>
      <c r="Q72" s="197"/>
      <c r="R72" s="197"/>
      <c r="S72" s="197"/>
      <c r="T72" s="237"/>
      <c r="U72" s="237"/>
      <c r="V72" s="237"/>
      <c r="W72" s="197"/>
      <c r="X72" s="194"/>
      <c r="Y72" s="194"/>
      <c r="Z72" s="194"/>
      <c r="AA72" s="194"/>
      <c r="AB72" s="194"/>
    </row>
    <row r="73" spans="1:28" s="200" customFormat="1" ht="11.25">
      <c r="A73" s="244" t="s">
        <v>270</v>
      </c>
      <c r="B73" s="244"/>
      <c r="C73" s="244" t="s">
        <v>182</v>
      </c>
      <c r="D73" s="194" t="s">
        <v>332</v>
      </c>
      <c r="E73" s="246">
        <v>15</v>
      </c>
      <c r="F73" s="244" t="s">
        <v>255</v>
      </c>
      <c r="G73" s="195">
        <v>80</v>
      </c>
      <c r="H73" s="195">
        <f>E73*G73</f>
        <v>1200</v>
      </c>
      <c r="I73" s="195"/>
      <c r="J73" s="195"/>
      <c r="K73" s="246"/>
      <c r="L73" s="197"/>
      <c r="M73" s="197"/>
      <c r="N73" s="197"/>
      <c r="O73" s="194"/>
      <c r="P73" s="194"/>
      <c r="Q73" s="197"/>
      <c r="R73" s="197"/>
      <c r="S73" s="197"/>
      <c r="T73" s="237"/>
      <c r="U73" s="237"/>
      <c r="V73" s="237"/>
      <c r="W73" s="197"/>
      <c r="X73" s="194"/>
      <c r="Y73" s="194"/>
      <c r="Z73" s="194"/>
      <c r="AA73" s="194"/>
      <c r="AB73" s="194"/>
    </row>
    <row r="74" spans="1:28" s="200" customFormat="1" ht="11.25">
      <c r="A74" s="244"/>
      <c r="B74" s="244"/>
      <c r="C74" s="244"/>
      <c r="D74" s="194" t="s">
        <v>331</v>
      </c>
      <c r="E74" s="246"/>
      <c r="F74" s="244"/>
      <c r="G74" s="195"/>
      <c r="H74" s="195"/>
      <c r="I74" s="195"/>
      <c r="J74" s="195"/>
      <c r="K74" s="246"/>
      <c r="L74" s="197"/>
      <c r="M74" s="197"/>
      <c r="N74" s="197"/>
      <c r="O74" s="194"/>
      <c r="P74" s="194"/>
      <c r="Q74" s="197"/>
      <c r="R74" s="197"/>
      <c r="S74" s="197"/>
      <c r="T74" s="237"/>
      <c r="U74" s="237"/>
      <c r="V74" s="237"/>
      <c r="W74" s="197"/>
      <c r="X74" s="194"/>
      <c r="Y74" s="194"/>
      <c r="Z74" s="194"/>
      <c r="AA74" s="194"/>
      <c r="AB74" s="194"/>
    </row>
    <row r="75" spans="1:28" s="200" customFormat="1" ht="11.25">
      <c r="A75" s="244"/>
      <c r="B75" s="244"/>
      <c r="C75" s="244"/>
      <c r="D75" s="194"/>
      <c r="E75" s="246"/>
      <c r="F75" s="244"/>
      <c r="G75" s="195"/>
      <c r="H75" s="195"/>
      <c r="I75" s="195"/>
      <c r="J75" s="195"/>
      <c r="K75" s="246"/>
      <c r="L75" s="197"/>
      <c r="M75" s="197"/>
      <c r="N75" s="197"/>
      <c r="O75" s="194"/>
      <c r="P75" s="194"/>
      <c r="Q75" s="197"/>
      <c r="R75" s="197"/>
      <c r="S75" s="197"/>
      <c r="T75" s="237"/>
      <c r="U75" s="237"/>
      <c r="V75" s="237"/>
      <c r="W75" s="197"/>
      <c r="X75" s="194"/>
      <c r="Y75" s="194"/>
      <c r="Z75" s="194"/>
      <c r="AA75" s="194"/>
      <c r="AB75" s="194"/>
    </row>
    <row r="76" spans="1:28" s="200" customFormat="1" ht="11.25">
      <c r="A76" s="244"/>
      <c r="B76" s="244"/>
      <c r="C76" s="244"/>
      <c r="D76" s="200" t="s">
        <v>276</v>
      </c>
      <c r="E76" s="246"/>
      <c r="F76" s="244"/>
      <c r="G76" s="195"/>
      <c r="H76" s="195">
        <f>SUM(H46:H73)</f>
        <v>2815.5373</v>
      </c>
      <c r="I76" s="195"/>
      <c r="J76" s="195"/>
      <c r="K76" s="249"/>
      <c r="L76" s="197">
        <f>L52</f>
        <v>0.084</v>
      </c>
      <c r="M76" s="197"/>
      <c r="N76" s="197"/>
      <c r="O76" s="194"/>
      <c r="P76" s="194"/>
      <c r="Q76" s="197"/>
      <c r="R76" s="197"/>
      <c r="S76" s="197"/>
      <c r="T76" s="237"/>
      <c r="U76" s="237"/>
      <c r="V76" s="237"/>
      <c r="W76" s="197"/>
      <c r="X76" s="194"/>
      <c r="Y76" s="194"/>
      <c r="Z76" s="194"/>
      <c r="AA76" s="194"/>
      <c r="AB76" s="194"/>
    </row>
    <row r="77" spans="1:28" s="200" customFormat="1" ht="11.25">
      <c r="A77" s="244"/>
      <c r="B77" s="244"/>
      <c r="C77" s="244"/>
      <c r="E77" s="246"/>
      <c r="F77" s="244"/>
      <c r="G77" s="195"/>
      <c r="H77" s="195"/>
      <c r="I77" s="195"/>
      <c r="J77" s="195"/>
      <c r="K77" s="249"/>
      <c r="L77" s="197">
        <f>L66</f>
        <v>12.851999999999999</v>
      </c>
      <c r="M77" s="197"/>
      <c r="N77" s="197"/>
      <c r="O77" s="194"/>
      <c r="P77" s="194"/>
      <c r="Q77" s="197"/>
      <c r="R77" s="197"/>
      <c r="S77" s="197"/>
      <c r="T77" s="237"/>
      <c r="U77" s="237"/>
      <c r="V77" s="237"/>
      <c r="W77" s="197"/>
      <c r="X77" s="194"/>
      <c r="Y77" s="194"/>
      <c r="Z77" s="194"/>
      <c r="AA77" s="194"/>
      <c r="AB77" s="194"/>
    </row>
    <row r="78" spans="1:28" s="200" customFormat="1" ht="11.25">
      <c r="A78" s="244"/>
      <c r="B78" s="244"/>
      <c r="C78" s="244"/>
      <c r="E78" s="246"/>
      <c r="F78" s="244"/>
      <c r="G78" s="195"/>
      <c r="H78" s="195"/>
      <c r="I78" s="195"/>
      <c r="J78" s="195"/>
      <c r="K78" s="249"/>
      <c r="L78" s="197"/>
      <c r="M78" s="197"/>
      <c r="N78" s="197"/>
      <c r="O78" s="194"/>
      <c r="P78" s="194"/>
      <c r="Q78" s="197"/>
      <c r="R78" s="197"/>
      <c r="S78" s="197"/>
      <c r="T78" s="237"/>
      <c r="U78" s="237"/>
      <c r="V78" s="237"/>
      <c r="W78" s="197"/>
      <c r="X78" s="194"/>
      <c r="Y78" s="194"/>
      <c r="Z78" s="194"/>
      <c r="AA78" s="194"/>
      <c r="AB78" s="194"/>
    </row>
    <row r="79" spans="1:28" s="200" customFormat="1" ht="11.25">
      <c r="A79" s="244"/>
      <c r="B79" s="244"/>
      <c r="C79" s="244"/>
      <c r="D79" s="244" t="s">
        <v>277</v>
      </c>
      <c r="E79" s="246"/>
      <c r="F79" s="244"/>
      <c r="G79" s="195"/>
      <c r="H79" s="195"/>
      <c r="I79" s="195"/>
      <c r="J79" s="195"/>
      <c r="K79" s="247"/>
      <c r="L79" s="256"/>
      <c r="M79" s="198"/>
      <c r="N79" s="197"/>
      <c r="O79" s="194"/>
      <c r="P79" s="194"/>
      <c r="Q79" s="197"/>
      <c r="R79" s="197"/>
      <c r="S79" s="197"/>
      <c r="T79" s="237"/>
      <c r="U79" s="237"/>
      <c r="V79" s="237"/>
      <c r="W79" s="197"/>
      <c r="X79" s="194"/>
      <c r="Y79" s="194"/>
      <c r="Z79" s="194"/>
      <c r="AA79" s="194"/>
      <c r="AB79" s="194"/>
    </row>
    <row r="80" spans="1:28" s="200" customFormat="1" ht="11.25">
      <c r="A80" s="244" t="s">
        <v>229</v>
      </c>
      <c r="B80" s="245"/>
      <c r="C80" s="244" t="s">
        <v>278</v>
      </c>
      <c r="D80" s="260" t="s">
        <v>279</v>
      </c>
      <c r="E80" s="246">
        <v>0.04</v>
      </c>
      <c r="F80" s="237" t="s">
        <v>249</v>
      </c>
      <c r="G80" s="246">
        <v>100.93</v>
      </c>
      <c r="H80" s="195">
        <f>E80*G80</f>
        <v>4.0372</v>
      </c>
      <c r="I80" s="195"/>
      <c r="J80" s="195"/>
      <c r="K80" s="247">
        <v>2.203</v>
      </c>
      <c r="L80" s="197">
        <f>E80*K80</f>
        <v>0.08811999999999999</v>
      </c>
      <c r="M80" s="198"/>
      <c r="N80" s="197"/>
      <c r="O80" s="194"/>
      <c r="P80" s="194"/>
      <c r="Q80" s="197"/>
      <c r="R80" s="197"/>
      <c r="S80" s="197"/>
      <c r="T80" s="237"/>
      <c r="U80" s="237"/>
      <c r="V80" s="237"/>
      <c r="W80" s="197"/>
      <c r="X80" s="194"/>
      <c r="Y80" s="194"/>
      <c r="Z80" s="194"/>
      <c r="AA80" s="194"/>
      <c r="AB80" s="194"/>
    </row>
    <row r="81" spans="1:28" s="200" customFormat="1" ht="11.25">
      <c r="A81" s="244"/>
      <c r="B81" s="245"/>
      <c r="C81" s="244"/>
      <c r="D81" s="260" t="s">
        <v>280</v>
      </c>
      <c r="E81" s="246"/>
      <c r="F81" s="237"/>
      <c r="G81" s="246"/>
      <c r="H81" s="195"/>
      <c r="I81" s="195"/>
      <c r="J81" s="195"/>
      <c r="K81" s="247"/>
      <c r="L81" s="197"/>
      <c r="M81" s="198"/>
      <c r="N81" s="197"/>
      <c r="O81" s="194"/>
      <c r="P81" s="194"/>
      <c r="Q81" s="197"/>
      <c r="R81" s="197"/>
      <c r="S81" s="197"/>
      <c r="T81" s="237"/>
      <c r="U81" s="237"/>
      <c r="V81" s="237"/>
      <c r="W81" s="197"/>
      <c r="X81" s="194"/>
      <c r="Y81" s="194"/>
      <c r="Z81" s="194"/>
      <c r="AA81" s="194"/>
      <c r="AB81" s="194"/>
    </row>
    <row r="82" spans="1:28" s="200" customFormat="1" ht="11.25">
      <c r="A82" s="244" t="s">
        <v>231</v>
      </c>
      <c r="B82" s="245"/>
      <c r="C82" s="244" t="s">
        <v>281</v>
      </c>
      <c r="D82" s="260" t="s">
        <v>333</v>
      </c>
      <c r="E82" s="246">
        <v>0.72</v>
      </c>
      <c r="F82" s="237" t="s">
        <v>255</v>
      </c>
      <c r="G82" s="246">
        <v>10.53</v>
      </c>
      <c r="H82" s="195">
        <f>E82*G82</f>
        <v>7.581599999999999</v>
      </c>
      <c r="I82" s="195"/>
      <c r="J82" s="195"/>
      <c r="K82" s="247">
        <v>0.005</v>
      </c>
      <c r="L82" s="197">
        <f>E82*K82</f>
        <v>0.0036</v>
      </c>
      <c r="M82" s="198"/>
      <c r="N82" s="197"/>
      <c r="O82" s="194"/>
      <c r="P82" s="194"/>
      <c r="Q82" s="197"/>
      <c r="R82" s="197"/>
      <c r="S82" s="197"/>
      <c r="T82" s="237"/>
      <c r="U82" s="237"/>
      <c r="V82" s="237"/>
      <c r="W82" s="197"/>
      <c r="X82" s="194"/>
      <c r="Y82" s="194"/>
      <c r="Z82" s="194"/>
      <c r="AA82" s="194"/>
      <c r="AB82" s="194"/>
    </row>
    <row r="83" spans="1:28" s="200" customFormat="1" ht="11.25">
      <c r="A83" s="244" t="s">
        <v>232</v>
      </c>
      <c r="B83" s="244"/>
      <c r="C83" s="244" t="s">
        <v>282</v>
      </c>
      <c r="D83" s="200" t="s">
        <v>283</v>
      </c>
      <c r="E83" s="246">
        <v>2.55</v>
      </c>
      <c r="F83" s="244" t="s">
        <v>249</v>
      </c>
      <c r="G83" s="195">
        <v>26.78</v>
      </c>
      <c r="H83" s="195">
        <f>E83*G83</f>
        <v>68.289</v>
      </c>
      <c r="I83" s="195"/>
      <c r="J83" s="195"/>
      <c r="K83" s="249">
        <v>1.89</v>
      </c>
      <c r="L83" s="197">
        <f>E83*K83</f>
        <v>4.8195</v>
      </c>
      <c r="M83" s="197"/>
      <c r="N83" s="197"/>
      <c r="O83" s="194"/>
      <c r="P83" s="194"/>
      <c r="Q83" s="197"/>
      <c r="R83" s="197"/>
      <c r="S83" s="197"/>
      <c r="T83" s="237"/>
      <c r="U83" s="237"/>
      <c r="V83" s="237"/>
      <c r="W83" s="197"/>
      <c r="X83" s="194"/>
      <c r="Y83" s="194"/>
      <c r="Z83" s="194"/>
      <c r="AA83" s="194"/>
      <c r="AB83" s="194"/>
    </row>
    <row r="84" spans="1:28" s="200" customFormat="1" ht="11.25">
      <c r="A84" s="244"/>
      <c r="B84" s="245"/>
      <c r="C84" s="244"/>
      <c r="D84" s="260" t="s">
        <v>321</v>
      </c>
      <c r="E84" s="246"/>
      <c r="F84" s="237"/>
      <c r="G84" s="246"/>
      <c r="H84" s="195"/>
      <c r="I84" s="195"/>
      <c r="J84" s="195"/>
      <c r="K84" s="247"/>
      <c r="L84" s="197"/>
      <c r="M84" s="198"/>
      <c r="N84" s="197"/>
      <c r="O84" s="194"/>
      <c r="P84" s="194"/>
      <c r="Q84" s="197"/>
      <c r="R84" s="197"/>
      <c r="S84" s="197"/>
      <c r="T84" s="237"/>
      <c r="U84" s="237"/>
      <c r="V84" s="237"/>
      <c r="W84" s="197"/>
      <c r="X84" s="194"/>
      <c r="Y84" s="194"/>
      <c r="Z84" s="194"/>
      <c r="AA84" s="194"/>
      <c r="AB84" s="194"/>
    </row>
    <row r="85" spans="1:28" s="200" customFormat="1" ht="11.25">
      <c r="A85" s="244"/>
      <c r="B85" s="245"/>
      <c r="C85" s="244"/>
      <c r="D85" s="260"/>
      <c r="E85" s="246"/>
      <c r="F85" s="237"/>
      <c r="G85" s="246"/>
      <c r="H85" s="195"/>
      <c r="I85" s="195"/>
      <c r="J85" s="195"/>
      <c r="K85" s="247"/>
      <c r="L85" s="197"/>
      <c r="M85" s="198"/>
      <c r="N85" s="197"/>
      <c r="O85" s="194"/>
      <c r="P85" s="194"/>
      <c r="Q85" s="197"/>
      <c r="R85" s="197"/>
      <c r="S85" s="197"/>
      <c r="T85" s="237"/>
      <c r="U85" s="237"/>
      <c r="V85" s="237"/>
      <c r="W85" s="197"/>
      <c r="X85" s="194"/>
      <c r="Y85" s="194"/>
      <c r="Z85" s="194"/>
      <c r="AA85" s="194"/>
      <c r="AB85" s="194"/>
    </row>
    <row r="86" spans="1:28" s="200" customFormat="1" ht="11.25">
      <c r="A86" s="261"/>
      <c r="B86" s="245"/>
      <c r="C86" s="245"/>
      <c r="D86" s="200" t="s">
        <v>284</v>
      </c>
      <c r="E86" s="195"/>
      <c r="F86" s="194"/>
      <c r="G86" s="195"/>
      <c r="H86" s="195">
        <f>SUM(H80:H83)</f>
        <v>79.90780000000001</v>
      </c>
      <c r="I86" s="195"/>
      <c r="J86" s="195"/>
      <c r="K86" s="198"/>
      <c r="L86" s="197">
        <f>L80+L82</f>
        <v>0.09172</v>
      </c>
      <c r="M86" s="198"/>
      <c r="N86" s="197"/>
      <c r="O86" s="194"/>
      <c r="P86" s="194"/>
      <c r="Q86" s="197"/>
      <c r="R86" s="197"/>
      <c r="S86" s="197"/>
      <c r="T86" s="237"/>
      <c r="U86" s="237"/>
      <c r="V86" s="237"/>
      <c r="W86" s="197"/>
      <c r="X86" s="194"/>
      <c r="Y86" s="194"/>
      <c r="Z86" s="194"/>
      <c r="AA86" s="194"/>
      <c r="AB86" s="194"/>
    </row>
    <row r="87" spans="1:28" s="200" customFormat="1" ht="11.25">
      <c r="A87" s="261"/>
      <c r="B87" s="245"/>
      <c r="C87" s="245"/>
      <c r="E87" s="195"/>
      <c r="F87" s="194"/>
      <c r="G87" s="195"/>
      <c r="H87" s="195"/>
      <c r="I87" s="195"/>
      <c r="J87" s="195"/>
      <c r="K87" s="198"/>
      <c r="L87" s="197">
        <f>L83</f>
        <v>4.8195</v>
      </c>
      <c r="M87" s="198"/>
      <c r="N87" s="197"/>
      <c r="O87" s="194"/>
      <c r="P87" s="194"/>
      <c r="Q87" s="197"/>
      <c r="R87" s="197"/>
      <c r="S87" s="197"/>
      <c r="T87" s="237"/>
      <c r="U87" s="237"/>
      <c r="V87" s="237"/>
      <c r="W87" s="197"/>
      <c r="X87" s="194"/>
      <c r="Y87" s="194"/>
      <c r="Z87" s="194"/>
      <c r="AA87" s="194"/>
      <c r="AB87" s="194"/>
    </row>
    <row r="88" spans="1:28" s="200" customFormat="1" ht="11.25">
      <c r="A88" s="261"/>
      <c r="B88" s="245"/>
      <c r="C88" s="245"/>
      <c r="E88" s="195"/>
      <c r="F88" s="194"/>
      <c r="G88" s="195"/>
      <c r="H88" s="195"/>
      <c r="I88" s="195"/>
      <c r="J88" s="195"/>
      <c r="K88" s="198"/>
      <c r="L88" s="197"/>
      <c r="M88" s="198"/>
      <c r="N88" s="197"/>
      <c r="O88" s="194"/>
      <c r="P88" s="194"/>
      <c r="Q88" s="197"/>
      <c r="R88" s="197"/>
      <c r="S88" s="197"/>
      <c r="T88" s="237"/>
      <c r="U88" s="237"/>
      <c r="V88" s="237"/>
      <c r="W88" s="197"/>
      <c r="X88" s="194"/>
      <c r="Y88" s="194"/>
      <c r="Z88" s="194"/>
      <c r="AA88" s="194"/>
      <c r="AB88" s="194"/>
    </row>
    <row r="89" spans="1:28" s="200" customFormat="1" ht="11.25">
      <c r="A89" s="244"/>
      <c r="B89" s="245"/>
      <c r="C89" s="244"/>
      <c r="D89" s="244" t="s">
        <v>285</v>
      </c>
      <c r="E89" s="246"/>
      <c r="F89" s="244"/>
      <c r="G89" s="195"/>
      <c r="H89" s="195"/>
      <c r="I89" s="195"/>
      <c r="J89" s="195"/>
      <c r="K89" s="247"/>
      <c r="L89" s="197"/>
      <c r="M89" s="198"/>
      <c r="N89" s="197"/>
      <c r="O89" s="194"/>
      <c r="P89" s="194"/>
      <c r="Q89" s="197"/>
      <c r="R89" s="197"/>
      <c r="S89" s="197"/>
      <c r="T89" s="237"/>
      <c r="U89" s="237"/>
      <c r="V89" s="237"/>
      <c r="W89" s="197"/>
      <c r="X89" s="194"/>
      <c r="Y89" s="194"/>
      <c r="Z89" s="194"/>
      <c r="AA89" s="194"/>
      <c r="AB89" s="194"/>
    </row>
    <row r="90" spans="1:28" s="200" customFormat="1" ht="11.25">
      <c r="A90" s="244" t="s">
        <v>229</v>
      </c>
      <c r="B90" s="245"/>
      <c r="C90" s="244" t="s">
        <v>286</v>
      </c>
      <c r="D90" s="260" t="s">
        <v>287</v>
      </c>
      <c r="E90" s="246">
        <v>17</v>
      </c>
      <c r="F90" s="244" t="s">
        <v>106</v>
      </c>
      <c r="G90" s="257">
        <v>0.276</v>
      </c>
      <c r="H90" s="195">
        <f aca="true" t="shared" si="0" ref="H90:H105">E90*G90</f>
        <v>4.692</v>
      </c>
      <c r="I90" s="195"/>
      <c r="J90" s="195"/>
      <c r="K90" s="247"/>
      <c r="L90" s="197"/>
      <c r="M90" s="197"/>
      <c r="N90" s="197"/>
      <c r="O90" s="194"/>
      <c r="P90" s="194"/>
      <c r="Q90" s="197"/>
      <c r="R90" s="197"/>
      <c r="S90" s="197"/>
      <c r="T90" s="237"/>
      <c r="U90" s="237"/>
      <c r="V90" s="237"/>
      <c r="W90" s="197"/>
      <c r="X90" s="194"/>
      <c r="Y90" s="194"/>
      <c r="Z90" s="194"/>
      <c r="AA90" s="194"/>
      <c r="AB90" s="194"/>
    </row>
    <row r="91" spans="1:28" s="200" customFormat="1" ht="11.25">
      <c r="A91" s="244" t="s">
        <v>231</v>
      </c>
      <c r="B91" s="245"/>
      <c r="C91" s="244" t="s">
        <v>288</v>
      </c>
      <c r="D91" s="257" t="s">
        <v>289</v>
      </c>
      <c r="E91" s="246">
        <v>2</v>
      </c>
      <c r="F91" s="244" t="s">
        <v>107</v>
      </c>
      <c r="G91" s="246">
        <v>9.19</v>
      </c>
      <c r="H91" s="195">
        <f t="shared" si="0"/>
        <v>18.38</v>
      </c>
      <c r="I91" s="195"/>
      <c r="J91" s="195"/>
      <c r="K91" s="247">
        <v>0.001</v>
      </c>
      <c r="L91" s="197">
        <f aca="true" t="shared" si="1" ref="L91:L104">E91*K91</f>
        <v>0.002</v>
      </c>
      <c r="M91" s="198"/>
      <c r="N91" s="197"/>
      <c r="O91" s="194"/>
      <c r="P91" s="194"/>
      <c r="Q91" s="197"/>
      <c r="R91" s="197"/>
      <c r="S91" s="197"/>
      <c r="T91" s="237"/>
      <c r="U91" s="237"/>
      <c r="V91" s="237"/>
      <c r="W91" s="197"/>
      <c r="X91" s="194"/>
      <c r="Y91" s="194"/>
      <c r="Z91" s="194"/>
      <c r="AA91" s="194"/>
      <c r="AB91" s="194"/>
    </row>
    <row r="92" spans="1:28" s="200" customFormat="1" ht="11.25">
      <c r="A92" s="244" t="s">
        <v>232</v>
      </c>
      <c r="B92" s="245"/>
      <c r="C92" s="244" t="s">
        <v>290</v>
      </c>
      <c r="D92" s="257" t="s">
        <v>291</v>
      </c>
      <c r="E92" s="246">
        <v>1</v>
      </c>
      <c r="F92" s="244" t="s">
        <v>107</v>
      </c>
      <c r="G92" s="246">
        <v>15.885</v>
      </c>
      <c r="H92" s="195">
        <f t="shared" si="0"/>
        <v>15.885</v>
      </c>
      <c r="I92" s="195"/>
      <c r="J92" s="195"/>
      <c r="K92" s="247">
        <v>0.001</v>
      </c>
      <c r="L92" s="197">
        <f>E92*K92</f>
        <v>0.001</v>
      </c>
      <c r="M92" s="198"/>
      <c r="N92" s="197"/>
      <c r="O92" s="194"/>
      <c r="P92" s="194"/>
      <c r="Q92" s="197"/>
      <c r="R92" s="197"/>
      <c r="S92" s="197"/>
      <c r="T92" s="237"/>
      <c r="U92" s="237"/>
      <c r="V92" s="237"/>
      <c r="W92" s="197"/>
      <c r="X92" s="194"/>
      <c r="Y92" s="194"/>
      <c r="Z92" s="194"/>
      <c r="AA92" s="194"/>
      <c r="AB92" s="194"/>
    </row>
    <row r="93" spans="1:28" s="200" customFormat="1" ht="11.25">
      <c r="A93" s="244" t="s">
        <v>234</v>
      </c>
      <c r="B93" s="245"/>
      <c r="C93" s="244" t="s">
        <v>334</v>
      </c>
      <c r="D93" s="257" t="s">
        <v>335</v>
      </c>
      <c r="E93" s="246">
        <v>1</v>
      </c>
      <c r="F93" s="244" t="s">
        <v>107</v>
      </c>
      <c r="G93" s="246">
        <v>7.774</v>
      </c>
      <c r="H93" s="195">
        <f t="shared" si="0"/>
        <v>7.774</v>
      </c>
      <c r="I93" s="195"/>
      <c r="J93" s="195"/>
      <c r="K93" s="247"/>
      <c r="L93" s="197"/>
      <c r="M93" s="198"/>
      <c r="N93" s="197"/>
      <c r="O93" s="194"/>
      <c r="P93" s="194"/>
      <c r="Q93" s="197"/>
      <c r="R93" s="197"/>
      <c r="S93" s="197"/>
      <c r="T93" s="237"/>
      <c r="U93" s="237"/>
      <c r="V93" s="237"/>
      <c r="W93" s="197"/>
      <c r="X93" s="194"/>
      <c r="Y93" s="194"/>
      <c r="Z93" s="194"/>
      <c r="AA93" s="194"/>
      <c r="AB93" s="194"/>
    </row>
    <row r="94" spans="1:28" s="200" customFormat="1" ht="11.25">
      <c r="A94" s="244" t="s">
        <v>237</v>
      </c>
      <c r="B94" s="245"/>
      <c r="C94" s="244" t="s">
        <v>336</v>
      </c>
      <c r="D94" s="200" t="s">
        <v>341</v>
      </c>
      <c r="E94" s="246">
        <v>1</v>
      </c>
      <c r="F94" s="244" t="s">
        <v>107</v>
      </c>
      <c r="G94" s="257">
        <v>38.811</v>
      </c>
      <c r="H94" s="195">
        <f t="shared" si="0"/>
        <v>38.811</v>
      </c>
      <c r="I94" s="195"/>
      <c r="J94" s="195"/>
      <c r="K94" s="247">
        <v>0.003</v>
      </c>
      <c r="L94" s="197">
        <f>E94*K94</f>
        <v>0.003</v>
      </c>
      <c r="M94" s="197"/>
      <c r="N94" s="197"/>
      <c r="O94" s="194"/>
      <c r="P94" s="194"/>
      <c r="Q94" s="197"/>
      <c r="R94" s="197"/>
      <c r="S94" s="197"/>
      <c r="T94" s="237"/>
      <c r="U94" s="237"/>
      <c r="V94" s="237"/>
      <c r="W94" s="197"/>
      <c r="X94" s="194"/>
      <c r="Y94" s="194"/>
      <c r="Z94" s="194"/>
      <c r="AA94" s="194"/>
      <c r="AB94" s="194"/>
    </row>
    <row r="95" spans="1:28" s="200" customFormat="1" ht="11.25">
      <c r="A95" s="244" t="s">
        <v>241</v>
      </c>
      <c r="B95" s="245"/>
      <c r="C95" s="244" t="s">
        <v>292</v>
      </c>
      <c r="D95" s="200" t="s">
        <v>293</v>
      </c>
      <c r="E95" s="246">
        <v>1</v>
      </c>
      <c r="F95" s="244" t="s">
        <v>107</v>
      </c>
      <c r="G95" s="246">
        <v>17.87</v>
      </c>
      <c r="H95" s="195">
        <f t="shared" si="0"/>
        <v>17.87</v>
      </c>
      <c r="I95" s="195"/>
      <c r="J95" s="195"/>
      <c r="K95" s="247">
        <v>0.114</v>
      </c>
      <c r="L95" s="197">
        <f t="shared" si="1"/>
        <v>0.114</v>
      </c>
      <c r="M95" s="198"/>
      <c r="N95" s="197"/>
      <c r="O95" s="194"/>
      <c r="P95" s="194"/>
      <c r="Q95" s="197"/>
      <c r="R95" s="197"/>
      <c r="S95" s="197"/>
      <c r="T95" s="237"/>
      <c r="U95" s="237"/>
      <c r="V95" s="237"/>
      <c r="W95" s="197"/>
      <c r="X95" s="194"/>
      <c r="Y95" s="194"/>
      <c r="Z95" s="194"/>
      <c r="AA95" s="194"/>
      <c r="AB95" s="194"/>
    </row>
    <row r="96" spans="1:28" s="200" customFormat="1" ht="11.25">
      <c r="A96" s="244" t="s">
        <v>262</v>
      </c>
      <c r="B96" s="245"/>
      <c r="C96" s="244" t="s">
        <v>294</v>
      </c>
      <c r="D96" s="200" t="s">
        <v>295</v>
      </c>
      <c r="E96" s="246">
        <v>17</v>
      </c>
      <c r="F96" s="244" t="s">
        <v>106</v>
      </c>
      <c r="G96" s="246">
        <v>0.555</v>
      </c>
      <c r="H96" s="195">
        <f t="shared" si="0"/>
        <v>9.435</v>
      </c>
      <c r="I96" s="195"/>
      <c r="J96" s="195"/>
      <c r="K96" s="247"/>
      <c r="L96" s="197"/>
      <c r="M96" s="198"/>
      <c r="N96" s="197"/>
      <c r="O96" s="194"/>
      <c r="P96" s="194"/>
      <c r="Q96" s="197"/>
      <c r="R96" s="197"/>
      <c r="S96" s="197"/>
      <c r="T96" s="237"/>
      <c r="U96" s="237"/>
      <c r="V96" s="237"/>
      <c r="W96" s="197"/>
      <c r="X96" s="194"/>
      <c r="Y96" s="194"/>
      <c r="Z96" s="194"/>
      <c r="AA96" s="194"/>
      <c r="AB96" s="194"/>
    </row>
    <row r="97" spans="1:28" s="200" customFormat="1" ht="11.25">
      <c r="A97" s="244" t="s">
        <v>265</v>
      </c>
      <c r="B97" s="245"/>
      <c r="C97" s="244" t="s">
        <v>296</v>
      </c>
      <c r="D97" s="200" t="s">
        <v>297</v>
      </c>
      <c r="E97" s="246">
        <v>1</v>
      </c>
      <c r="F97" s="244" t="s">
        <v>107</v>
      </c>
      <c r="G97" s="246">
        <v>194.975</v>
      </c>
      <c r="H97" s="195">
        <f t="shared" si="0"/>
        <v>194.975</v>
      </c>
      <c r="I97" s="195"/>
      <c r="J97" s="195"/>
      <c r="K97" s="247">
        <v>0.052</v>
      </c>
      <c r="L97" s="197">
        <f t="shared" si="1"/>
        <v>0.052</v>
      </c>
      <c r="M97" s="198"/>
      <c r="N97" s="197"/>
      <c r="O97" s="194"/>
      <c r="P97" s="194"/>
      <c r="Q97" s="197"/>
      <c r="R97" s="197"/>
      <c r="S97" s="197"/>
      <c r="T97" s="237"/>
      <c r="U97" s="237"/>
      <c r="V97" s="237"/>
      <c r="W97" s="197"/>
      <c r="X97" s="194"/>
      <c r="Y97" s="194"/>
      <c r="Z97" s="194"/>
      <c r="AA97" s="194"/>
      <c r="AB97" s="194"/>
    </row>
    <row r="98" spans="1:28" s="200" customFormat="1" ht="11.25">
      <c r="A98" s="244" t="s">
        <v>266</v>
      </c>
      <c r="B98" s="245"/>
      <c r="C98" s="244" t="s">
        <v>298</v>
      </c>
      <c r="D98" s="200" t="s">
        <v>299</v>
      </c>
      <c r="E98" s="246">
        <v>17</v>
      </c>
      <c r="F98" s="244" t="s">
        <v>106</v>
      </c>
      <c r="G98" s="246">
        <v>2.547</v>
      </c>
      <c r="H98" s="195">
        <f t="shared" si="0"/>
        <v>43.299</v>
      </c>
      <c r="I98" s="195"/>
      <c r="J98" s="195"/>
      <c r="K98" s="247"/>
      <c r="L98" s="197"/>
      <c r="M98" s="198"/>
      <c r="N98" s="197"/>
      <c r="O98" s="194"/>
      <c r="P98" s="194"/>
      <c r="Q98" s="197"/>
      <c r="R98" s="197"/>
      <c r="S98" s="197"/>
      <c r="T98" s="237"/>
      <c r="U98" s="237"/>
      <c r="V98" s="237"/>
      <c r="W98" s="197"/>
      <c r="X98" s="194"/>
      <c r="Y98" s="194"/>
      <c r="Z98" s="194"/>
      <c r="AA98" s="194"/>
      <c r="AB98" s="194"/>
    </row>
    <row r="99" spans="1:28" s="200" customFormat="1" ht="11.25">
      <c r="A99" s="244" t="s">
        <v>268</v>
      </c>
      <c r="B99" s="245"/>
      <c r="C99" s="244">
        <v>286</v>
      </c>
      <c r="D99" s="200" t="s">
        <v>300</v>
      </c>
      <c r="E99" s="246">
        <v>17</v>
      </c>
      <c r="F99" s="259" t="s">
        <v>106</v>
      </c>
      <c r="G99" s="257">
        <v>4.5</v>
      </c>
      <c r="H99" s="195">
        <f t="shared" si="0"/>
        <v>76.5</v>
      </c>
      <c r="I99" s="195"/>
      <c r="J99" s="195"/>
      <c r="K99" s="247">
        <v>0.001</v>
      </c>
      <c r="L99" s="197">
        <f t="shared" si="1"/>
        <v>0.017</v>
      </c>
      <c r="M99" s="197"/>
      <c r="N99" s="197"/>
      <c r="O99" s="194"/>
      <c r="P99" s="194"/>
      <c r="Q99" s="197"/>
      <c r="R99" s="197"/>
      <c r="S99" s="197"/>
      <c r="T99" s="237"/>
      <c r="U99" s="237"/>
      <c r="V99" s="237"/>
      <c r="W99" s="197"/>
      <c r="X99" s="194"/>
      <c r="Y99" s="194"/>
      <c r="Z99" s="194"/>
      <c r="AA99" s="194"/>
      <c r="AB99" s="194"/>
    </row>
    <row r="100" spans="1:28" s="200" customFormat="1" ht="11.25">
      <c r="A100" s="244" t="s">
        <v>269</v>
      </c>
      <c r="B100" s="245"/>
      <c r="C100" s="244">
        <v>422</v>
      </c>
      <c r="D100" s="200" t="s">
        <v>340</v>
      </c>
      <c r="E100" s="246">
        <v>2</v>
      </c>
      <c r="F100" s="259" t="s">
        <v>107</v>
      </c>
      <c r="G100" s="257">
        <v>140</v>
      </c>
      <c r="H100" s="195">
        <f t="shared" si="0"/>
        <v>280</v>
      </c>
      <c r="I100" s="195"/>
      <c r="J100" s="195"/>
      <c r="K100" s="247">
        <v>0.01</v>
      </c>
      <c r="L100" s="197">
        <f t="shared" si="1"/>
        <v>0.02</v>
      </c>
      <c r="M100" s="197"/>
      <c r="N100" s="197"/>
      <c r="O100" s="194"/>
      <c r="P100" s="194"/>
      <c r="Q100" s="197"/>
      <c r="R100" s="197"/>
      <c r="S100" s="197"/>
      <c r="T100" s="237"/>
      <c r="U100" s="237"/>
      <c r="V100" s="237"/>
      <c r="W100" s="197"/>
      <c r="X100" s="194"/>
      <c r="Y100" s="194"/>
      <c r="Z100" s="194"/>
      <c r="AA100" s="194"/>
      <c r="AB100" s="194"/>
    </row>
    <row r="101" spans="1:28" s="200" customFormat="1" ht="11.25">
      <c r="A101" s="244" t="s">
        <v>270</v>
      </c>
      <c r="B101" s="245"/>
      <c r="C101" s="244">
        <v>422</v>
      </c>
      <c r="D101" s="200" t="s">
        <v>339</v>
      </c>
      <c r="E101" s="246">
        <v>1</v>
      </c>
      <c r="F101" s="259" t="s">
        <v>107</v>
      </c>
      <c r="G101" s="257">
        <v>30</v>
      </c>
      <c r="H101" s="195">
        <v>176</v>
      </c>
      <c r="I101" s="195"/>
      <c r="J101" s="195"/>
      <c r="K101" s="247">
        <v>0.006</v>
      </c>
      <c r="L101" s="197">
        <f t="shared" si="1"/>
        <v>0.006</v>
      </c>
      <c r="M101" s="197"/>
      <c r="N101" s="197"/>
      <c r="O101" s="194"/>
      <c r="P101" s="194"/>
      <c r="Q101" s="197"/>
      <c r="R101" s="197"/>
      <c r="S101" s="197"/>
      <c r="T101" s="237"/>
      <c r="U101" s="237"/>
      <c r="V101" s="237"/>
      <c r="W101" s="197"/>
      <c r="X101" s="194"/>
      <c r="Y101" s="194"/>
      <c r="Z101" s="194"/>
      <c r="AA101" s="194"/>
      <c r="AB101" s="194"/>
    </row>
    <row r="102" spans="1:28" s="200" customFormat="1" ht="11.25">
      <c r="A102" s="237" t="s">
        <v>271</v>
      </c>
      <c r="B102" s="245"/>
      <c r="C102" s="244">
        <v>422</v>
      </c>
      <c r="D102" s="200" t="s">
        <v>342</v>
      </c>
      <c r="E102" s="195">
        <v>1</v>
      </c>
      <c r="F102" s="237" t="s">
        <v>107</v>
      </c>
      <c r="G102" s="257">
        <v>170</v>
      </c>
      <c r="H102" s="195">
        <f t="shared" si="0"/>
        <v>170</v>
      </c>
      <c r="I102" s="195"/>
      <c r="J102" s="195"/>
      <c r="K102" s="247">
        <v>0.01</v>
      </c>
      <c r="L102" s="197">
        <f t="shared" si="1"/>
        <v>0.01</v>
      </c>
      <c r="M102" s="197"/>
      <c r="N102" s="197"/>
      <c r="O102" s="194"/>
      <c r="P102" s="194"/>
      <c r="Q102" s="197"/>
      <c r="R102" s="197"/>
      <c r="S102" s="197"/>
      <c r="T102" s="237"/>
      <c r="U102" s="237"/>
      <c r="V102" s="237"/>
      <c r="W102" s="197"/>
      <c r="X102" s="194"/>
      <c r="Y102" s="194"/>
      <c r="Z102" s="194"/>
      <c r="AA102" s="194"/>
      <c r="AB102" s="194"/>
    </row>
    <row r="103" spans="1:28" s="200" customFormat="1" ht="11.25">
      <c r="A103" s="237" t="s">
        <v>274</v>
      </c>
      <c r="B103" s="245"/>
      <c r="C103" s="244">
        <v>422</v>
      </c>
      <c r="D103" s="260" t="s">
        <v>303</v>
      </c>
      <c r="E103" s="195">
        <v>1</v>
      </c>
      <c r="F103" s="237" t="s">
        <v>107</v>
      </c>
      <c r="G103" s="257">
        <v>19.234</v>
      </c>
      <c r="H103" s="195">
        <f t="shared" si="0"/>
        <v>19.234</v>
      </c>
      <c r="I103" s="195"/>
      <c r="J103" s="195"/>
      <c r="K103" s="247">
        <v>0.002</v>
      </c>
      <c r="L103" s="197">
        <f t="shared" si="1"/>
        <v>0.002</v>
      </c>
      <c r="M103" s="197"/>
      <c r="N103" s="197"/>
      <c r="O103" s="194"/>
      <c r="P103" s="194"/>
      <c r="Q103" s="197"/>
      <c r="R103" s="197"/>
      <c r="S103" s="197"/>
      <c r="T103" s="237"/>
      <c r="U103" s="237"/>
      <c r="V103" s="237"/>
      <c r="W103" s="197"/>
      <c r="X103" s="194"/>
      <c r="Y103" s="194"/>
      <c r="Z103" s="194"/>
      <c r="AA103" s="194"/>
      <c r="AB103" s="194"/>
    </row>
    <row r="104" spans="1:28" s="200" customFormat="1" ht="11.25">
      <c r="A104" s="244" t="s">
        <v>275</v>
      </c>
      <c r="B104" s="245"/>
      <c r="C104" s="244">
        <v>422</v>
      </c>
      <c r="D104" s="200" t="s">
        <v>304</v>
      </c>
      <c r="E104" s="246">
        <v>1</v>
      </c>
      <c r="F104" s="244" t="s">
        <v>107</v>
      </c>
      <c r="G104" s="246">
        <v>40</v>
      </c>
      <c r="H104" s="195">
        <f t="shared" si="0"/>
        <v>40</v>
      </c>
      <c r="I104" s="195"/>
      <c r="J104" s="195"/>
      <c r="K104" s="247">
        <v>0.007</v>
      </c>
      <c r="L104" s="197">
        <f t="shared" si="1"/>
        <v>0.007</v>
      </c>
      <c r="M104" s="198"/>
      <c r="N104" s="197"/>
      <c r="O104" s="194"/>
      <c r="P104" s="194"/>
      <c r="Q104" s="197"/>
      <c r="R104" s="197"/>
      <c r="S104" s="197"/>
      <c r="T104" s="237"/>
      <c r="U104" s="237"/>
      <c r="V104" s="237"/>
      <c r="W104" s="197"/>
      <c r="X104" s="194"/>
      <c r="Y104" s="194"/>
      <c r="Z104" s="194"/>
      <c r="AA104" s="194"/>
      <c r="AB104" s="194"/>
    </row>
    <row r="105" spans="1:28" s="200" customFormat="1" ht="11.25">
      <c r="A105" s="244" t="s">
        <v>301</v>
      </c>
      <c r="B105" s="245"/>
      <c r="C105" s="244" t="s">
        <v>182</v>
      </c>
      <c r="D105" s="200" t="s">
        <v>305</v>
      </c>
      <c r="E105" s="246">
        <v>17</v>
      </c>
      <c r="F105" s="244" t="s">
        <v>106</v>
      </c>
      <c r="G105" s="246">
        <v>0.9</v>
      </c>
      <c r="H105" s="195">
        <f t="shared" si="0"/>
        <v>15.3</v>
      </c>
      <c r="I105" s="195"/>
      <c r="J105" s="195"/>
      <c r="K105" s="247"/>
      <c r="L105" s="197"/>
      <c r="M105" s="198"/>
      <c r="N105" s="197"/>
      <c r="O105" s="194"/>
      <c r="P105" s="194"/>
      <c r="Q105" s="197"/>
      <c r="R105" s="197"/>
      <c r="S105" s="197"/>
      <c r="T105" s="237"/>
      <c r="U105" s="237"/>
      <c r="V105" s="237"/>
      <c r="W105" s="197"/>
      <c r="X105" s="194"/>
      <c r="Y105" s="194"/>
      <c r="Z105" s="194"/>
      <c r="AA105" s="194"/>
      <c r="AB105" s="194"/>
    </row>
    <row r="106" spans="1:28" s="200" customFormat="1" ht="11.25">
      <c r="A106" s="244"/>
      <c r="B106" s="245"/>
      <c r="C106" s="244"/>
      <c r="D106" s="200" t="s">
        <v>337</v>
      </c>
      <c r="E106" s="246"/>
      <c r="F106" s="244"/>
      <c r="G106" s="246"/>
      <c r="H106" s="195"/>
      <c r="I106" s="195"/>
      <c r="J106" s="195"/>
      <c r="K106" s="247"/>
      <c r="L106" s="197"/>
      <c r="M106" s="198"/>
      <c r="N106" s="197"/>
      <c r="O106" s="194"/>
      <c r="P106" s="194"/>
      <c r="Q106" s="197"/>
      <c r="R106" s="197"/>
      <c r="S106" s="197"/>
      <c r="T106" s="237"/>
      <c r="U106" s="237"/>
      <c r="V106" s="237"/>
      <c r="W106" s="197"/>
      <c r="X106" s="194"/>
      <c r="Y106" s="194"/>
      <c r="Z106" s="194"/>
      <c r="AA106" s="194"/>
      <c r="AB106" s="194"/>
    </row>
    <row r="107" spans="1:28" s="200" customFormat="1" ht="11.25">
      <c r="A107" s="244" t="s">
        <v>302</v>
      </c>
      <c r="B107" s="245"/>
      <c r="C107" s="244" t="s">
        <v>182</v>
      </c>
      <c r="D107" s="200" t="s">
        <v>338</v>
      </c>
      <c r="E107" s="246">
        <v>17</v>
      </c>
      <c r="F107" s="244" t="s">
        <v>106</v>
      </c>
      <c r="G107" s="246">
        <v>0.5</v>
      </c>
      <c r="H107" s="195">
        <f>E107*G107</f>
        <v>8.5</v>
      </c>
      <c r="I107" s="195"/>
      <c r="J107" s="195"/>
      <c r="K107" s="247"/>
      <c r="L107" s="197"/>
      <c r="M107" s="198"/>
      <c r="N107" s="197"/>
      <c r="O107" s="194"/>
      <c r="P107" s="194"/>
      <c r="Q107" s="197"/>
      <c r="R107" s="197"/>
      <c r="S107" s="197"/>
      <c r="T107" s="237"/>
      <c r="U107" s="237"/>
      <c r="V107" s="237"/>
      <c r="W107" s="197"/>
      <c r="X107" s="194"/>
      <c r="Y107" s="194"/>
      <c r="Z107" s="194"/>
      <c r="AA107" s="194"/>
      <c r="AB107" s="194"/>
    </row>
    <row r="108" spans="1:28" s="200" customFormat="1" ht="11.25">
      <c r="A108" s="244"/>
      <c r="B108" s="245"/>
      <c r="C108" s="244"/>
      <c r="E108" s="246"/>
      <c r="F108" s="244"/>
      <c r="G108" s="246"/>
      <c r="H108" s="195"/>
      <c r="I108" s="195"/>
      <c r="J108" s="195"/>
      <c r="K108" s="247"/>
      <c r="L108" s="197"/>
      <c r="M108" s="198"/>
      <c r="N108" s="197"/>
      <c r="O108" s="194"/>
      <c r="P108" s="194"/>
      <c r="Q108" s="197"/>
      <c r="R108" s="197"/>
      <c r="S108" s="197"/>
      <c r="T108" s="237"/>
      <c r="U108" s="237"/>
      <c r="V108" s="237"/>
      <c r="W108" s="197"/>
      <c r="X108" s="194"/>
      <c r="Y108" s="194"/>
      <c r="Z108" s="194"/>
      <c r="AA108" s="194"/>
      <c r="AB108" s="194"/>
    </row>
    <row r="109" spans="1:28" s="200" customFormat="1" ht="11.25">
      <c r="A109" s="244"/>
      <c r="B109" s="245"/>
      <c r="C109" s="244"/>
      <c r="D109" s="200" t="s">
        <v>306</v>
      </c>
      <c r="E109" s="246"/>
      <c r="F109" s="244"/>
      <c r="G109" s="246"/>
      <c r="H109" s="195">
        <f>SUM(H90:H107)</f>
        <v>1136.655</v>
      </c>
      <c r="I109" s="195"/>
      <c r="J109" s="195"/>
      <c r="K109" s="247"/>
      <c r="L109" s="197">
        <f>SUM(L90:L107)</f>
        <v>0.234</v>
      </c>
      <c r="M109" s="198"/>
      <c r="N109" s="197"/>
      <c r="O109" s="194"/>
      <c r="P109" s="194"/>
      <c r="Q109" s="197"/>
      <c r="R109" s="197"/>
      <c r="S109" s="197"/>
      <c r="T109" s="237"/>
      <c r="U109" s="237"/>
      <c r="V109" s="237"/>
      <c r="W109" s="197"/>
      <c r="X109" s="194"/>
      <c r="Y109" s="194"/>
      <c r="Z109" s="194"/>
      <c r="AA109" s="194"/>
      <c r="AB109" s="194"/>
    </row>
    <row r="110" spans="1:28" s="200" customFormat="1" ht="11.25">
      <c r="A110" s="193"/>
      <c r="B110" s="194"/>
      <c r="C110" s="194"/>
      <c r="D110" s="194"/>
      <c r="E110" s="195"/>
      <c r="F110" s="194"/>
      <c r="G110" s="195"/>
      <c r="H110" s="194"/>
      <c r="I110" s="194"/>
      <c r="J110" s="195"/>
      <c r="K110" s="262"/>
      <c r="L110" s="197"/>
      <c r="M110" s="198"/>
      <c r="N110" s="197"/>
      <c r="O110" s="194"/>
      <c r="P110" s="194"/>
      <c r="Q110" s="197"/>
      <c r="R110" s="197"/>
      <c r="S110" s="197"/>
      <c r="T110" s="194"/>
      <c r="U110" s="194"/>
      <c r="V110" s="194"/>
      <c r="W110" s="194"/>
      <c r="X110" s="199"/>
      <c r="Y110" s="199"/>
      <c r="Z110" s="199"/>
      <c r="AA110" s="199"/>
      <c r="AB110" s="199"/>
    </row>
    <row r="111" spans="1:28" s="200" customFormat="1" ht="11.25">
      <c r="A111" s="193"/>
      <c r="B111" s="194"/>
      <c r="C111" s="193"/>
      <c r="D111" s="194"/>
      <c r="E111" s="195"/>
      <c r="F111" s="194"/>
      <c r="G111" s="195"/>
      <c r="H111" s="201"/>
      <c r="I111" s="194"/>
      <c r="J111" s="195"/>
      <c r="K111" s="262"/>
      <c r="L111" s="197"/>
      <c r="M111" s="198"/>
      <c r="N111" s="197"/>
      <c r="O111" s="194"/>
      <c r="P111" s="194"/>
      <c r="Q111" s="197"/>
      <c r="R111" s="197"/>
      <c r="S111" s="197"/>
      <c r="T111" s="194"/>
      <c r="U111" s="194"/>
      <c r="V111" s="194"/>
      <c r="W111" s="194"/>
      <c r="X111" s="199"/>
      <c r="Y111" s="202"/>
      <c r="Z111" s="202"/>
      <c r="AA111" s="202"/>
      <c r="AB111" s="203"/>
    </row>
    <row r="112" spans="1:28" s="200" customFormat="1" ht="11.25">
      <c r="A112" s="193"/>
      <c r="B112" s="194"/>
      <c r="C112" s="194"/>
      <c r="D112" s="194"/>
      <c r="E112" s="195"/>
      <c r="F112" s="194"/>
      <c r="G112" s="195"/>
      <c r="H112" s="194"/>
      <c r="I112" s="194"/>
      <c r="J112" s="195"/>
      <c r="K112" s="262"/>
      <c r="L112" s="197"/>
      <c r="M112" s="198"/>
      <c r="N112" s="197"/>
      <c r="O112" s="194"/>
      <c r="P112" s="194"/>
      <c r="Q112" s="197"/>
      <c r="R112" s="197"/>
      <c r="S112" s="197"/>
      <c r="T112" s="194"/>
      <c r="U112" s="194"/>
      <c r="V112" s="194"/>
      <c r="W112" s="194"/>
      <c r="X112" s="199"/>
      <c r="Y112" s="202"/>
      <c r="Z112" s="202"/>
      <c r="AA112" s="202"/>
      <c r="AB112" s="203"/>
    </row>
    <row r="113" spans="1:28" s="200" customFormat="1" ht="11.25">
      <c r="A113" s="194"/>
      <c r="B113" s="194"/>
      <c r="C113" s="194"/>
      <c r="D113" s="194"/>
      <c r="E113" s="195"/>
      <c r="F113" s="194"/>
      <c r="G113" s="195"/>
      <c r="H113" s="194"/>
      <c r="I113" s="194"/>
      <c r="J113" s="194"/>
      <c r="K113" s="198"/>
      <c r="L113" s="197"/>
      <c r="M113" s="198"/>
      <c r="N113" s="197"/>
      <c r="O113" s="194"/>
      <c r="P113" s="194"/>
      <c r="Q113" s="197"/>
      <c r="R113" s="197"/>
      <c r="S113" s="197"/>
      <c r="T113" s="194"/>
      <c r="U113" s="194"/>
      <c r="V113" s="194"/>
      <c r="W113" s="194"/>
      <c r="X113" s="199"/>
      <c r="Y113" s="202"/>
      <c r="Z113" s="202"/>
      <c r="AA113" s="202"/>
      <c r="AB113" s="203"/>
    </row>
    <row r="114" spans="1:28" s="212" customFormat="1" ht="12.75">
      <c r="A114" s="204"/>
      <c r="B114" s="205"/>
      <c r="C114" s="204"/>
      <c r="D114" s="205"/>
      <c r="E114" s="206"/>
      <c r="F114" s="205"/>
      <c r="G114" s="206"/>
      <c r="H114" s="205"/>
      <c r="I114" s="205"/>
      <c r="J114" s="205"/>
      <c r="K114" s="207"/>
      <c r="L114" s="208"/>
      <c r="M114" s="207"/>
      <c r="N114" s="208"/>
      <c r="O114" s="205"/>
      <c r="P114" s="205"/>
      <c r="Q114" s="208"/>
      <c r="R114" s="208"/>
      <c r="S114" s="208"/>
      <c r="T114" s="205"/>
      <c r="U114" s="205"/>
      <c r="V114" s="205"/>
      <c r="W114" s="205"/>
      <c r="X114" s="209"/>
      <c r="Y114" s="210"/>
      <c r="Z114" s="210"/>
      <c r="AA114" s="210"/>
      <c r="AB114" s="211"/>
    </row>
  </sheetData>
  <sheetProtection/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selection activeCell="R48" sqref="R48"/>
    </sheetView>
  </sheetViews>
  <sheetFormatPr defaultColWidth="9.140625" defaultRowHeight="12.75"/>
  <cols>
    <col min="1" max="1" width="2.421875" style="1" customWidth="1"/>
    <col min="2" max="2" width="1.8515625" style="1" customWidth="1"/>
    <col min="3" max="3" width="2.8515625" style="1" customWidth="1"/>
    <col min="4" max="4" width="6.710937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10.421875" style="1" customWidth="1"/>
    <col min="10" max="10" width="13.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421875" style="1" customWidth="1"/>
    <col min="16" max="16" width="3.00390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7.25" customHeight="1">
      <c r="A5" s="15"/>
      <c r="B5" s="16" t="s">
        <v>1</v>
      </c>
      <c r="C5" s="16"/>
      <c r="D5" s="16"/>
      <c r="E5" s="22" t="s">
        <v>139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2</v>
      </c>
      <c r="P5" s="17" t="s">
        <v>3</v>
      </c>
      <c r="Q5" s="20"/>
      <c r="R5" s="19"/>
      <c r="S5" s="21"/>
    </row>
    <row r="6" spans="1:19" ht="17.25" customHeight="1" hidden="1">
      <c r="A6" s="15"/>
      <c r="B6" s="16" t="s">
        <v>4</v>
      </c>
      <c r="C6" s="16"/>
      <c r="D6" s="16"/>
      <c r="E6" s="22" t="s">
        <v>5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5.75" customHeight="1">
      <c r="A7" s="15"/>
      <c r="B7" s="16" t="s">
        <v>6</v>
      </c>
      <c r="C7" s="16"/>
      <c r="D7" s="16"/>
      <c r="E7" s="22" t="s">
        <v>140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7</v>
      </c>
      <c r="P7" s="22"/>
      <c r="Q7" s="25"/>
      <c r="R7" s="23"/>
      <c r="S7" s="21"/>
    </row>
    <row r="8" spans="1:19" ht="17.25" customHeight="1" hidden="1">
      <c r="A8" s="15"/>
      <c r="B8" s="16" t="s">
        <v>8</v>
      </c>
      <c r="C8" s="16"/>
      <c r="D8" s="16"/>
      <c r="E8" s="22" t="s">
        <v>9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5.75" customHeight="1">
      <c r="A9" s="15"/>
      <c r="B9" s="16" t="s">
        <v>10</v>
      </c>
      <c r="C9" s="16"/>
      <c r="D9" s="16"/>
      <c r="E9" s="26" t="s">
        <v>3</v>
      </c>
      <c r="F9" s="27"/>
      <c r="G9" s="27"/>
      <c r="H9" s="27"/>
      <c r="I9" s="27"/>
      <c r="J9" s="28"/>
      <c r="K9" s="16"/>
      <c r="L9" s="16"/>
      <c r="M9" s="16"/>
      <c r="N9" s="16"/>
      <c r="O9" s="16" t="s">
        <v>11</v>
      </c>
      <c r="P9" s="29"/>
      <c r="Q9" s="30"/>
      <c r="R9" s="28"/>
      <c r="S9" s="21"/>
    </row>
    <row r="10" spans="1:19" ht="17.25" customHeight="1" hidden="1">
      <c r="A10" s="15"/>
      <c r="B10" s="16" t="s">
        <v>12</v>
      </c>
      <c r="C10" s="16"/>
      <c r="D10" s="16"/>
      <c r="E10" s="31" t="s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13</v>
      </c>
      <c r="C11" s="16"/>
      <c r="D11" s="16"/>
      <c r="E11" s="31" t="s">
        <v>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14</v>
      </c>
      <c r="C12" s="16"/>
      <c r="D12" s="16"/>
      <c r="E12" s="31" t="s">
        <v>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1" t="s">
        <v>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1" t="s">
        <v>3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1" t="s">
        <v>3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1" t="s">
        <v>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1" t="s">
        <v>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1" t="s">
        <v>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1" t="s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1" t="s">
        <v>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1" t="s">
        <v>3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1" t="s">
        <v>3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1" t="s">
        <v>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1" t="s">
        <v>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15</v>
      </c>
      <c r="P25" s="16" t="s">
        <v>16</v>
      </c>
      <c r="Q25" s="16"/>
      <c r="R25" s="16"/>
      <c r="S25" s="21"/>
    </row>
    <row r="26" spans="1:19" ht="17.25" customHeight="1">
      <c r="A26" s="15"/>
      <c r="B26" s="16" t="s">
        <v>17</v>
      </c>
      <c r="C26" s="16"/>
      <c r="D26" s="16"/>
      <c r="E26" s="17" t="s">
        <v>3</v>
      </c>
      <c r="F26" s="18"/>
      <c r="G26" s="18"/>
      <c r="H26" s="18"/>
      <c r="I26" s="18"/>
      <c r="J26" s="19"/>
      <c r="K26" s="16"/>
      <c r="L26" s="16"/>
      <c r="M26" s="16"/>
      <c r="N26" s="16"/>
      <c r="O26" s="32"/>
      <c r="P26" s="33"/>
      <c r="Q26" s="34"/>
      <c r="R26" s="35"/>
      <c r="S26" s="21"/>
    </row>
    <row r="27" spans="1:19" ht="17.25" customHeight="1">
      <c r="A27" s="15"/>
      <c r="B27" s="16" t="s">
        <v>18</v>
      </c>
      <c r="C27" s="16"/>
      <c r="D27" s="16"/>
      <c r="E27" s="22"/>
      <c r="F27" s="16"/>
      <c r="G27" s="16"/>
      <c r="H27" s="16"/>
      <c r="I27" s="16"/>
      <c r="J27" s="23"/>
      <c r="K27" s="16"/>
      <c r="L27" s="16"/>
      <c r="M27" s="16"/>
      <c r="N27" s="16"/>
      <c r="O27" s="32"/>
      <c r="P27" s="33"/>
      <c r="Q27" s="34"/>
      <c r="R27" s="35"/>
      <c r="S27" s="21"/>
    </row>
    <row r="28" spans="1:19" ht="17.25" customHeight="1">
      <c r="A28" s="15"/>
      <c r="B28" s="16" t="s">
        <v>19</v>
      </c>
      <c r="C28" s="16"/>
      <c r="D28" s="16"/>
      <c r="E28" s="22" t="s">
        <v>3</v>
      </c>
      <c r="F28" s="16"/>
      <c r="G28" s="16"/>
      <c r="H28" s="16"/>
      <c r="I28" s="16"/>
      <c r="J28" s="23"/>
      <c r="K28" s="16"/>
      <c r="L28" s="16"/>
      <c r="M28" s="16"/>
      <c r="N28" s="16"/>
      <c r="O28" s="32"/>
      <c r="P28" s="33"/>
      <c r="Q28" s="34"/>
      <c r="R28" s="35"/>
      <c r="S28" s="21"/>
    </row>
    <row r="29" spans="1:19" ht="17.25" customHeight="1">
      <c r="A29" s="15"/>
      <c r="B29" s="16"/>
      <c r="C29" s="16"/>
      <c r="D29" s="16"/>
      <c r="E29" s="29"/>
      <c r="F29" s="27"/>
      <c r="G29" s="27"/>
      <c r="H29" s="27"/>
      <c r="I29" s="27"/>
      <c r="J29" s="28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6" t="s">
        <v>20</v>
      </c>
      <c r="F30" s="16"/>
      <c r="G30" s="16" t="s">
        <v>21</v>
      </c>
      <c r="H30" s="16"/>
      <c r="I30" s="16"/>
      <c r="J30" s="16"/>
      <c r="K30" s="16"/>
      <c r="L30" s="16"/>
      <c r="M30" s="16"/>
      <c r="N30" s="16"/>
      <c r="O30" s="36" t="s">
        <v>22</v>
      </c>
      <c r="P30" s="25"/>
      <c r="Q30" s="25"/>
      <c r="R30" s="37"/>
      <c r="S30" s="21"/>
    </row>
    <row r="31" spans="1:19" ht="17.25" customHeight="1">
      <c r="A31" s="15"/>
      <c r="B31" s="16"/>
      <c r="C31" s="16"/>
      <c r="D31" s="16"/>
      <c r="E31" s="32"/>
      <c r="F31" s="16"/>
      <c r="G31" s="33"/>
      <c r="H31" s="38"/>
      <c r="I31" s="39"/>
      <c r="J31" s="16"/>
      <c r="K31" s="16"/>
      <c r="L31" s="16"/>
      <c r="M31" s="16"/>
      <c r="N31" s="16"/>
      <c r="O31" s="40"/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23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24</v>
      </c>
      <c r="B34" s="50"/>
      <c r="C34" s="50"/>
      <c r="D34" s="51"/>
      <c r="E34" s="52" t="s">
        <v>25</v>
      </c>
      <c r="F34" s="51"/>
      <c r="G34" s="52" t="s">
        <v>26</v>
      </c>
      <c r="H34" s="50"/>
      <c r="I34" s="51"/>
      <c r="J34" s="52" t="s">
        <v>27</v>
      </c>
      <c r="K34" s="50"/>
      <c r="L34" s="52" t="s">
        <v>28</v>
      </c>
      <c r="M34" s="50"/>
      <c r="N34" s="50"/>
      <c r="O34" s="51"/>
      <c r="P34" s="52" t="s">
        <v>29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30</v>
      </c>
      <c r="F36" s="46"/>
      <c r="G36" s="46"/>
      <c r="H36" s="46"/>
      <c r="I36" s="46"/>
      <c r="J36" s="63" t="s">
        <v>31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32</v>
      </c>
      <c r="B37" s="65"/>
      <c r="C37" s="66" t="s">
        <v>33</v>
      </c>
      <c r="D37" s="67"/>
      <c r="E37" s="67"/>
      <c r="F37" s="68"/>
      <c r="G37" s="64" t="s">
        <v>34</v>
      </c>
      <c r="H37" s="69"/>
      <c r="I37" s="66" t="s">
        <v>35</v>
      </c>
      <c r="J37" s="67"/>
      <c r="K37" s="67"/>
      <c r="L37" s="64" t="s">
        <v>36</v>
      </c>
      <c r="M37" s="69"/>
      <c r="N37" s="66" t="s">
        <v>37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38</v>
      </c>
      <c r="C38" s="19"/>
      <c r="D38" s="72" t="s">
        <v>39</v>
      </c>
      <c r="E38" s="73"/>
      <c r="F38" s="74"/>
      <c r="G38" s="70">
        <v>8</v>
      </c>
      <c r="H38" s="75" t="s">
        <v>40</v>
      </c>
      <c r="I38" s="35"/>
      <c r="J38" s="76">
        <v>0</v>
      </c>
      <c r="K38" s="77"/>
      <c r="L38" s="70">
        <v>13</v>
      </c>
      <c r="M38" s="33" t="s">
        <v>41</v>
      </c>
      <c r="N38" s="38"/>
      <c r="O38" s="38"/>
      <c r="P38" s="78">
        <f>M48</f>
        <v>20</v>
      </c>
      <c r="Q38" s="79" t="s">
        <v>42</v>
      </c>
      <c r="R38" s="73">
        <v>0</v>
      </c>
      <c r="S38" s="74"/>
    </row>
    <row r="39" spans="1:19" ht="20.25" customHeight="1">
      <c r="A39" s="70">
        <v>2</v>
      </c>
      <c r="B39" s="80"/>
      <c r="C39" s="28"/>
      <c r="D39" s="72" t="s">
        <v>43</v>
      </c>
      <c r="E39" s="73"/>
      <c r="F39" s="74"/>
      <c r="G39" s="70">
        <v>9</v>
      </c>
      <c r="H39" s="16" t="s">
        <v>44</v>
      </c>
      <c r="I39" s="72"/>
      <c r="J39" s="76">
        <v>0</v>
      </c>
      <c r="K39" s="77"/>
      <c r="L39" s="70">
        <v>14</v>
      </c>
      <c r="M39" s="33" t="s">
        <v>45</v>
      </c>
      <c r="N39" s="38"/>
      <c r="O39" s="38"/>
      <c r="P39" s="78">
        <f>M48</f>
        <v>20</v>
      </c>
      <c r="Q39" s="79" t="s">
        <v>42</v>
      </c>
      <c r="R39" s="73">
        <v>0</v>
      </c>
      <c r="S39" s="74"/>
    </row>
    <row r="40" spans="1:19" ht="20.25" customHeight="1">
      <c r="A40" s="70">
        <v>3</v>
      </c>
      <c r="B40" s="71" t="s">
        <v>46</v>
      </c>
      <c r="C40" s="19"/>
      <c r="D40" s="72" t="s">
        <v>39</v>
      </c>
      <c r="E40" s="73"/>
      <c r="F40" s="74"/>
      <c r="G40" s="70">
        <v>10</v>
      </c>
      <c r="H40" s="75" t="s">
        <v>47</v>
      </c>
      <c r="I40" s="35"/>
      <c r="J40" s="76">
        <v>0</v>
      </c>
      <c r="K40" s="77"/>
      <c r="L40" s="70">
        <v>15</v>
      </c>
      <c r="M40" s="33" t="s">
        <v>48</v>
      </c>
      <c r="N40" s="38"/>
      <c r="O40" s="38"/>
      <c r="P40" s="78">
        <f>M48</f>
        <v>20</v>
      </c>
      <c r="Q40" s="79" t="s">
        <v>42</v>
      </c>
      <c r="R40" s="73">
        <v>0</v>
      </c>
      <c r="S40" s="74"/>
    </row>
    <row r="41" spans="1:19" ht="20.25" customHeight="1">
      <c r="A41" s="70">
        <v>4</v>
      </c>
      <c r="B41" s="80"/>
      <c r="C41" s="28"/>
      <c r="D41" s="72" t="s">
        <v>43</v>
      </c>
      <c r="E41" s="73"/>
      <c r="F41" s="74"/>
      <c r="G41" s="70">
        <v>11</v>
      </c>
      <c r="H41" s="75"/>
      <c r="I41" s="35"/>
      <c r="J41" s="76">
        <v>0</v>
      </c>
      <c r="K41" s="77"/>
      <c r="L41" s="70">
        <v>16</v>
      </c>
      <c r="M41" s="33" t="s">
        <v>49</v>
      </c>
      <c r="N41" s="38"/>
      <c r="O41" s="38"/>
      <c r="P41" s="78">
        <f>M48</f>
        <v>20</v>
      </c>
      <c r="Q41" s="79" t="s">
        <v>42</v>
      </c>
      <c r="R41" s="73">
        <v>0</v>
      </c>
      <c r="S41" s="74"/>
    </row>
    <row r="42" spans="1:19" ht="20.25" customHeight="1">
      <c r="A42" s="70">
        <v>5</v>
      </c>
      <c r="B42" s="71" t="s">
        <v>50</v>
      </c>
      <c r="C42" s="19"/>
      <c r="D42" s="72" t="s">
        <v>39</v>
      </c>
      <c r="E42" s="73"/>
      <c r="F42" s="74"/>
      <c r="G42" s="81"/>
      <c r="H42" s="38"/>
      <c r="I42" s="35"/>
      <c r="J42" s="82"/>
      <c r="K42" s="77"/>
      <c r="L42" s="70">
        <v>17</v>
      </c>
      <c r="M42" s="33" t="s">
        <v>51</v>
      </c>
      <c r="N42" s="38"/>
      <c r="O42" s="38"/>
      <c r="P42" s="78">
        <f>M48</f>
        <v>20</v>
      </c>
      <c r="Q42" s="79" t="s">
        <v>42</v>
      </c>
      <c r="R42" s="73">
        <v>0</v>
      </c>
      <c r="S42" s="74"/>
    </row>
    <row r="43" spans="1:19" ht="20.25" customHeight="1">
      <c r="A43" s="70">
        <v>6</v>
      </c>
      <c r="B43" s="80"/>
      <c r="C43" s="28"/>
      <c r="D43" s="72" t="s">
        <v>43</v>
      </c>
      <c r="E43" s="73"/>
      <c r="F43" s="74"/>
      <c r="G43" s="81"/>
      <c r="H43" s="38"/>
      <c r="I43" s="35"/>
      <c r="J43" s="82"/>
      <c r="K43" s="77"/>
      <c r="L43" s="70">
        <v>18</v>
      </c>
      <c r="M43" s="75" t="s">
        <v>52</v>
      </c>
      <c r="N43" s="38"/>
      <c r="O43" s="38"/>
      <c r="P43" s="38"/>
      <c r="Q43" s="38"/>
      <c r="R43" s="73">
        <f>SUMIF(ZTI!O15:O65536,1024,ZTI!I15:I65536)</f>
        <v>0</v>
      </c>
      <c r="S43" s="74"/>
    </row>
    <row r="44" spans="1:19" ht="20.25" customHeight="1">
      <c r="A44" s="70">
        <v>7</v>
      </c>
      <c r="B44" s="83" t="s">
        <v>53</v>
      </c>
      <c r="C44" s="38"/>
      <c r="D44" s="35"/>
      <c r="E44" s="84"/>
      <c r="F44" s="48"/>
      <c r="G44" s="70">
        <v>12</v>
      </c>
      <c r="H44" s="83" t="s">
        <v>54</v>
      </c>
      <c r="I44" s="35"/>
      <c r="J44" s="85">
        <f>SUM(J38:J41)</f>
        <v>0</v>
      </c>
      <c r="K44" s="86"/>
      <c r="L44" s="70">
        <v>19</v>
      </c>
      <c r="M44" s="83" t="s">
        <v>55</v>
      </c>
      <c r="N44" s="38"/>
      <c r="O44" s="38"/>
      <c r="P44" s="38"/>
      <c r="Q44" s="74"/>
      <c r="R44" s="84">
        <f>SUM(R38:R43)</f>
        <v>0</v>
      </c>
      <c r="S44" s="48"/>
    </row>
    <row r="45" spans="1:19" ht="20.25" customHeight="1">
      <c r="A45" s="87">
        <v>20</v>
      </c>
      <c r="B45" s="88" t="s">
        <v>56</v>
      </c>
      <c r="C45" s="89"/>
      <c r="D45" s="90"/>
      <c r="E45" s="91">
        <f>SUMIF(ZTI!O15:O65536,512,ZTI!I15:I65536)</f>
        <v>0</v>
      </c>
      <c r="F45" s="44"/>
      <c r="G45" s="87">
        <v>21</v>
      </c>
      <c r="H45" s="88" t="s">
        <v>57</v>
      </c>
      <c r="I45" s="90"/>
      <c r="J45" s="92">
        <v>0</v>
      </c>
      <c r="K45" s="93">
        <f>M48</f>
        <v>20</v>
      </c>
      <c r="L45" s="87">
        <v>22</v>
      </c>
      <c r="M45" s="88" t="s">
        <v>58</v>
      </c>
      <c r="N45" s="89"/>
      <c r="O45" s="43"/>
      <c r="P45" s="43"/>
      <c r="Q45" s="43"/>
      <c r="R45" s="91">
        <f>SUMIF(ZTI!O15:O65536,"&lt;4",ZTI!I15:I65536)+SUMIF(ZTI!O15:O65536,"&gt;1024",ZTI!I15:I65536)</f>
        <v>0</v>
      </c>
      <c r="S45" s="44"/>
    </row>
    <row r="46" spans="1:19" ht="20.25" customHeight="1">
      <c r="A46" s="94" t="s">
        <v>18</v>
      </c>
      <c r="B46" s="13"/>
      <c r="C46" s="13"/>
      <c r="D46" s="13"/>
      <c r="E46" s="13"/>
      <c r="F46" s="95"/>
      <c r="G46" s="96"/>
      <c r="H46" s="13"/>
      <c r="I46" s="13"/>
      <c r="J46" s="13"/>
      <c r="K46" s="13"/>
      <c r="L46" s="64" t="s">
        <v>59</v>
      </c>
      <c r="M46" s="51"/>
      <c r="N46" s="66" t="s">
        <v>60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7"/>
      <c r="H47" s="16"/>
      <c r="I47" s="16"/>
      <c r="J47" s="16"/>
      <c r="K47" s="16"/>
      <c r="L47" s="70">
        <v>23</v>
      </c>
      <c r="M47" s="75" t="s">
        <v>61</v>
      </c>
      <c r="N47" s="38"/>
      <c r="O47" s="38"/>
      <c r="P47" s="38"/>
      <c r="Q47" s="74"/>
      <c r="R47" s="84"/>
      <c r="S47" s="48"/>
    </row>
    <row r="48" spans="1:19" ht="20.25" customHeight="1">
      <c r="A48" s="98" t="s">
        <v>62</v>
      </c>
      <c r="B48" s="27"/>
      <c r="C48" s="27"/>
      <c r="D48" s="27"/>
      <c r="E48" s="27"/>
      <c r="F48" s="28"/>
      <c r="G48" s="99" t="s">
        <v>63</v>
      </c>
      <c r="H48" s="27"/>
      <c r="I48" s="27"/>
      <c r="J48" s="27"/>
      <c r="K48" s="27"/>
      <c r="L48" s="70">
        <v>24</v>
      </c>
      <c r="M48" s="100">
        <v>20</v>
      </c>
      <c r="N48" s="35" t="s">
        <v>42</v>
      </c>
      <c r="O48" s="101"/>
      <c r="P48" s="27" t="s">
        <v>64</v>
      </c>
      <c r="Q48" s="27"/>
      <c r="R48" s="102">
        <f>ROUND(O48*M48/100,2)</f>
        <v>0</v>
      </c>
      <c r="S48" s="103"/>
    </row>
    <row r="49" spans="1:19" ht="20.25" customHeight="1" thickBot="1">
      <c r="A49" s="104" t="s">
        <v>17</v>
      </c>
      <c r="B49" s="18"/>
      <c r="C49" s="18"/>
      <c r="D49" s="18"/>
      <c r="E49" s="18"/>
      <c r="F49" s="19"/>
      <c r="G49" s="105"/>
      <c r="H49" s="18"/>
      <c r="I49" s="18"/>
      <c r="J49" s="18"/>
      <c r="K49" s="18"/>
      <c r="L49" s="70">
        <v>25</v>
      </c>
      <c r="M49" s="100"/>
      <c r="N49" s="35" t="s">
        <v>42</v>
      </c>
      <c r="O49" s="101">
        <f>ROUND(SUMIF(ZTI!N15:N65536,M49,ZTI!I15:I65536)+SUMIF(P38:P42,M49,R38:R42)+IF(K45=M49,J45,0),2)</f>
        <v>0</v>
      </c>
      <c r="P49" s="38" t="s">
        <v>64</v>
      </c>
      <c r="Q49" s="38"/>
      <c r="R49" s="73">
        <f>ROUND(O49*M49/100,2)</f>
        <v>0</v>
      </c>
      <c r="S49" s="74"/>
    </row>
    <row r="50" spans="1:19" ht="20.25" customHeight="1" thickBot="1">
      <c r="A50" s="15"/>
      <c r="B50" s="16"/>
      <c r="C50" s="16"/>
      <c r="D50" s="16"/>
      <c r="E50" s="16"/>
      <c r="F50" s="23"/>
      <c r="G50" s="97"/>
      <c r="H50" s="16"/>
      <c r="I50" s="16"/>
      <c r="J50" s="16"/>
      <c r="K50" s="16"/>
      <c r="L50" s="87">
        <v>26</v>
      </c>
      <c r="M50" s="106" t="s">
        <v>65</v>
      </c>
      <c r="N50" s="89"/>
      <c r="O50" s="89"/>
      <c r="P50" s="89"/>
      <c r="Q50" s="43"/>
      <c r="R50" s="107">
        <f>R47+R48+R49</f>
        <v>0</v>
      </c>
      <c r="S50" s="108"/>
    </row>
    <row r="51" spans="1:19" ht="20.25" customHeight="1">
      <c r="A51" s="98" t="s">
        <v>66</v>
      </c>
      <c r="B51" s="27"/>
      <c r="C51" s="27"/>
      <c r="D51" s="27"/>
      <c r="E51" s="27"/>
      <c r="F51" s="28"/>
      <c r="G51" s="99" t="s">
        <v>63</v>
      </c>
      <c r="H51" s="27"/>
      <c r="I51" s="27"/>
      <c r="J51" s="27"/>
      <c r="K51" s="27"/>
      <c r="L51" s="64" t="s">
        <v>67</v>
      </c>
      <c r="M51" s="51"/>
      <c r="N51" s="66" t="s">
        <v>68</v>
      </c>
      <c r="O51" s="50"/>
      <c r="P51" s="50"/>
      <c r="Q51" s="50"/>
      <c r="R51" s="109"/>
      <c r="S51" s="53"/>
    </row>
    <row r="52" spans="1:19" ht="20.25" customHeight="1">
      <c r="A52" s="104" t="s">
        <v>19</v>
      </c>
      <c r="B52" s="18"/>
      <c r="C52" s="18"/>
      <c r="D52" s="18"/>
      <c r="E52" s="18"/>
      <c r="F52" s="19"/>
      <c r="G52" s="105"/>
      <c r="H52" s="18"/>
      <c r="I52" s="18"/>
      <c r="J52" s="18"/>
      <c r="K52" s="18"/>
      <c r="L52" s="70">
        <v>27</v>
      </c>
      <c r="M52" s="75" t="s">
        <v>69</v>
      </c>
      <c r="N52" s="38"/>
      <c r="O52" s="38"/>
      <c r="P52" s="38"/>
      <c r="Q52" s="35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7"/>
      <c r="H53" s="16"/>
      <c r="I53" s="16"/>
      <c r="J53" s="16"/>
      <c r="K53" s="16"/>
      <c r="L53" s="70">
        <v>28</v>
      </c>
      <c r="M53" s="75" t="s">
        <v>70</v>
      </c>
      <c r="N53" s="38"/>
      <c r="O53" s="38"/>
      <c r="P53" s="38"/>
      <c r="Q53" s="35"/>
      <c r="R53" s="73">
        <v>0</v>
      </c>
      <c r="S53" s="74"/>
    </row>
    <row r="54" spans="1:19" ht="20.25" customHeight="1">
      <c r="A54" s="110" t="s">
        <v>62</v>
      </c>
      <c r="B54" s="43"/>
      <c r="C54" s="43"/>
      <c r="D54" s="43"/>
      <c r="E54" s="43"/>
      <c r="F54" s="111"/>
      <c r="G54" s="112" t="s">
        <v>63</v>
      </c>
      <c r="H54" s="43"/>
      <c r="I54" s="43"/>
      <c r="J54" s="43"/>
      <c r="K54" s="43"/>
      <c r="L54" s="87">
        <v>29</v>
      </c>
      <c r="M54" s="88" t="s">
        <v>71</v>
      </c>
      <c r="N54" s="89"/>
      <c r="O54" s="89"/>
      <c r="P54" s="89"/>
      <c r="Q54" s="90"/>
      <c r="R54" s="57">
        <v>0</v>
      </c>
      <c r="S54" s="11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1" customWidth="1"/>
    <col min="2" max="2" width="55.7109375" style="1" customWidth="1"/>
    <col min="3" max="3" width="13.57421875" style="1" customWidth="1"/>
    <col min="4" max="5" width="13.8515625" style="1" hidden="1" customWidth="1"/>
    <col min="6" max="16384" width="9.140625" style="1" customWidth="1"/>
  </cols>
  <sheetData>
    <row r="1" spans="1:5" ht="18" customHeight="1">
      <c r="A1" s="114" t="s">
        <v>142</v>
      </c>
      <c r="B1" s="115"/>
      <c r="C1" s="115"/>
      <c r="D1" s="115"/>
      <c r="E1" s="115"/>
    </row>
    <row r="2" spans="1:5" ht="12" customHeight="1">
      <c r="A2" s="116" t="s">
        <v>73</v>
      </c>
      <c r="B2" s="117" t="str">
        <f>'Krycí list'!E5</f>
        <v>RD O50 Pákozdyová</v>
      </c>
      <c r="C2" s="118"/>
      <c r="D2" s="118"/>
      <c r="E2" s="118"/>
    </row>
    <row r="3" spans="1:5" ht="12" customHeight="1">
      <c r="A3" s="116" t="s">
        <v>74</v>
      </c>
      <c r="B3" s="117" t="str">
        <f>'Krycí list'!E7</f>
        <v>Zdravotechnika</v>
      </c>
      <c r="C3" s="119"/>
      <c r="D3" s="117"/>
      <c r="E3" s="120"/>
    </row>
    <row r="4" spans="1:5" ht="12" customHeight="1">
      <c r="A4" s="116" t="s">
        <v>75</v>
      </c>
      <c r="B4" s="117" t="str">
        <f>'Krycí list'!E9</f>
        <v> </v>
      </c>
      <c r="C4" s="119"/>
      <c r="D4" s="117"/>
      <c r="E4" s="120"/>
    </row>
    <row r="5" spans="1:5" ht="12" customHeight="1">
      <c r="A5" s="117" t="s">
        <v>76</v>
      </c>
      <c r="B5" s="117" t="str">
        <f>'Krycí list'!P5</f>
        <v> </v>
      </c>
      <c r="C5" s="119"/>
      <c r="D5" s="117"/>
      <c r="E5" s="120"/>
    </row>
    <row r="6" spans="1:5" ht="6" customHeight="1">
      <c r="A6" s="117"/>
      <c r="B6" s="117"/>
      <c r="C6" s="119"/>
      <c r="D6" s="117"/>
      <c r="E6" s="120"/>
    </row>
    <row r="7" spans="1:5" ht="12" customHeight="1">
      <c r="A7" s="117" t="s">
        <v>77</v>
      </c>
      <c r="B7" s="117" t="str">
        <f>'Krycí list'!E26</f>
        <v> </v>
      </c>
      <c r="C7" s="119"/>
      <c r="D7" s="117"/>
      <c r="E7" s="120"/>
    </row>
    <row r="8" spans="1:5" ht="12" customHeight="1">
      <c r="A8" s="117" t="s">
        <v>78</v>
      </c>
      <c r="B8" s="117" t="str">
        <f>'Krycí list'!E28</f>
        <v> </v>
      </c>
      <c r="C8" s="119"/>
      <c r="D8" s="117"/>
      <c r="E8" s="120"/>
    </row>
    <row r="9" spans="1:5" ht="12" customHeight="1">
      <c r="A9" s="117" t="s">
        <v>79</v>
      </c>
      <c r="B9" s="117"/>
      <c r="C9" s="119"/>
      <c r="D9" s="117"/>
      <c r="E9" s="120"/>
    </row>
    <row r="10" spans="1:5" ht="6" customHeight="1">
      <c r="A10" s="115"/>
      <c r="B10" s="115"/>
      <c r="C10" s="115"/>
      <c r="D10" s="115"/>
      <c r="E10" s="115"/>
    </row>
    <row r="11" spans="1:5" ht="12" customHeight="1">
      <c r="A11" s="121" t="s">
        <v>80</v>
      </c>
      <c r="B11" s="122" t="s">
        <v>81</v>
      </c>
      <c r="C11" s="123" t="s">
        <v>82</v>
      </c>
      <c r="D11" s="124" t="s">
        <v>83</v>
      </c>
      <c r="E11" s="123" t="s">
        <v>84</v>
      </c>
    </row>
    <row r="12" spans="1:5" ht="12" customHeight="1">
      <c r="A12" s="125">
        <v>1</v>
      </c>
      <c r="B12" s="126">
        <v>2</v>
      </c>
      <c r="C12" s="127">
        <v>3</v>
      </c>
      <c r="D12" s="128">
        <v>4</v>
      </c>
      <c r="E12" s="127">
        <v>5</v>
      </c>
    </row>
    <row r="13" spans="1:5" ht="3.75" customHeight="1">
      <c r="A13" s="129"/>
      <c r="B13" s="129"/>
      <c r="C13" s="129"/>
      <c r="D13" s="129"/>
      <c r="E13" s="129"/>
    </row>
    <row r="14" spans="1:5" s="130" customFormat="1" ht="12.75" customHeight="1">
      <c r="A14" s="131" t="e">
        <f>ZTI!#REF!</f>
        <v>#REF!</v>
      </c>
      <c r="B14" s="132" t="e">
        <f>ZTI!#REF!</f>
        <v>#REF!</v>
      </c>
      <c r="C14" s="133"/>
      <c r="D14" s="133" t="e">
        <f>ZTI!#REF!</f>
        <v>#REF!</v>
      </c>
      <c r="E14" s="133" t="e">
        <f>ZTI!#REF!</f>
        <v>#REF!</v>
      </c>
    </row>
    <row r="15" spans="1:5" s="130" customFormat="1" ht="12.75" customHeight="1">
      <c r="A15" s="134" t="e">
        <f>ZTI!#REF!</f>
        <v>#REF!</v>
      </c>
      <c r="B15" s="135" t="e">
        <f>ZTI!#REF!</f>
        <v>#REF!</v>
      </c>
      <c r="C15" s="136"/>
      <c r="D15" s="136" t="e">
        <f>ZTI!#REF!</f>
        <v>#REF!</v>
      </c>
      <c r="E15" s="136" t="e">
        <f>ZTI!#REF!</f>
        <v>#REF!</v>
      </c>
    </row>
    <row r="16" spans="1:5" s="130" customFormat="1" ht="12.75" customHeight="1">
      <c r="A16" s="134" t="e">
        <f>ZTI!#REF!</f>
        <v>#REF!</v>
      </c>
      <c r="B16" s="135" t="e">
        <f>ZTI!#REF!</f>
        <v>#REF!</v>
      </c>
      <c r="C16" s="136"/>
      <c r="D16" s="136" t="e">
        <f>ZTI!#REF!</f>
        <v>#REF!</v>
      </c>
      <c r="E16" s="136" t="e">
        <f>ZTI!#REF!</f>
        <v>#REF!</v>
      </c>
    </row>
    <row r="17" spans="1:5" s="130" customFormat="1" ht="12.75" customHeight="1">
      <c r="A17" s="134" t="e">
        <f>ZTI!#REF!</f>
        <v>#REF!</v>
      </c>
      <c r="B17" s="135" t="e">
        <f>ZTI!#REF!</f>
        <v>#REF!</v>
      </c>
      <c r="C17" s="136"/>
      <c r="D17" s="136" t="e">
        <f>ZTI!#REF!</f>
        <v>#REF!</v>
      </c>
      <c r="E17" s="136" t="e">
        <f>ZTI!#REF!</f>
        <v>#REF!</v>
      </c>
    </row>
    <row r="18" spans="1:5" s="130" customFormat="1" ht="12.75" customHeight="1">
      <c r="A18" s="131">
        <f>ZTI!D15</f>
        <v>0</v>
      </c>
      <c r="B18" s="132">
        <f>ZTI!E15</f>
        <v>0</v>
      </c>
      <c r="C18" s="133"/>
      <c r="D18" s="133">
        <f>ZTI!K15</f>
        <v>0</v>
      </c>
      <c r="E18" s="133">
        <f>ZTI!M15</f>
        <v>0</v>
      </c>
    </row>
    <row r="19" spans="1:5" s="130" customFormat="1" ht="12.75" customHeight="1">
      <c r="A19" s="134" t="str">
        <f>ZTI!D29</f>
        <v>713</v>
      </c>
      <c r="B19" s="135" t="str">
        <f>ZTI!E29</f>
        <v>Izolácie tepelné</v>
      </c>
      <c r="C19" s="136"/>
      <c r="D19" s="136">
        <f>ZTI!K29</f>
        <v>0.053781407999999996</v>
      </c>
      <c r="E19" s="136">
        <f>ZTI!M29</f>
        <v>0</v>
      </c>
    </row>
    <row r="20" spans="1:5" s="130" customFormat="1" ht="12.75" customHeight="1">
      <c r="A20" s="134" t="str">
        <f>ZTI!D40</f>
        <v>721</v>
      </c>
      <c r="B20" s="135" t="str">
        <f>ZTI!E40</f>
        <v>Zdravotech. vnútorná kanalizácia</v>
      </c>
      <c r="C20" s="136"/>
      <c r="D20" s="136">
        <f>ZTI!K40</f>
        <v>0.35086111000000003</v>
      </c>
      <c r="E20" s="136">
        <f>ZTI!M40</f>
        <v>0</v>
      </c>
    </row>
    <row r="21" spans="1:5" s="130" customFormat="1" ht="12.75" customHeight="1">
      <c r="A21" s="134" t="str">
        <f>ZTI!D51</f>
        <v>722</v>
      </c>
      <c r="B21" s="135" t="str">
        <f>ZTI!E51</f>
        <v>Zdravotechnika - vnútorný vodovod</v>
      </c>
      <c r="C21" s="136"/>
      <c r="D21" s="136">
        <f>ZTI!K51</f>
        <v>0.066769088</v>
      </c>
      <c r="E21" s="136">
        <f>ZTI!M51</f>
        <v>0</v>
      </c>
    </row>
    <row r="22" spans="1:5" s="130" customFormat="1" ht="12.75" customHeight="1">
      <c r="A22" s="134">
        <f>ZTI!D62</f>
        <v>0</v>
      </c>
      <c r="B22" s="135">
        <f>ZTI!E62</f>
        <v>0</v>
      </c>
      <c r="C22" s="136"/>
      <c r="D22" s="136">
        <f>ZTI!K62</f>
        <v>0</v>
      </c>
      <c r="E22" s="136">
        <f>ZTI!M62</f>
        <v>0</v>
      </c>
    </row>
    <row r="23" spans="1:5" s="130" customFormat="1" ht="12.75" customHeight="1">
      <c r="A23" s="134" t="e">
        <f>ZTI!#REF!</f>
        <v>#REF!</v>
      </c>
      <c r="B23" s="135" t="e">
        <f>ZTI!#REF!</f>
        <v>#REF!</v>
      </c>
      <c r="C23" s="136"/>
      <c r="D23" s="136" t="e">
        <f>ZTI!#REF!</f>
        <v>#REF!</v>
      </c>
      <c r="E23" s="136" t="e">
        <f>ZTI!#REF!</f>
        <v>#REF!</v>
      </c>
    </row>
    <row r="24" spans="1:5" s="130" customFormat="1" ht="12.75" customHeight="1">
      <c r="A24" s="131" t="e">
        <f>ZTI!#REF!</f>
        <v>#REF!</v>
      </c>
      <c r="B24" s="132" t="e">
        <f>ZTI!#REF!</f>
        <v>#REF!</v>
      </c>
      <c r="C24" s="133"/>
      <c r="D24" s="133" t="e">
        <f>ZTI!#REF!</f>
        <v>#REF!</v>
      </c>
      <c r="E24" s="133" t="e">
        <f>ZTI!#REF!</f>
        <v>#REF!</v>
      </c>
    </row>
    <row r="25" spans="1:5" s="130" customFormat="1" ht="12.75" customHeight="1">
      <c r="A25" s="134" t="e">
        <f>ZTI!#REF!</f>
        <v>#REF!</v>
      </c>
      <c r="B25" s="135" t="e">
        <f>ZTI!#REF!</f>
        <v>#REF!</v>
      </c>
      <c r="C25" s="136"/>
      <c r="D25" s="136" t="e">
        <f>ZTI!#REF!</f>
        <v>#REF!</v>
      </c>
      <c r="E25" s="136" t="e">
        <f>ZTI!#REF!</f>
        <v>#REF!</v>
      </c>
    </row>
    <row r="26" spans="2:5" s="137" customFormat="1" ht="12.75" customHeight="1">
      <c r="B26" s="138" t="s">
        <v>85</v>
      </c>
      <c r="C26" s="139"/>
      <c r="D26" s="139" t="e">
        <f>ZTI!#REF!</f>
        <v>#REF!</v>
      </c>
      <c r="E26" s="139" t="e">
        <f>ZTI!#REF!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S31" sqref="S31"/>
    </sheetView>
  </sheetViews>
  <sheetFormatPr defaultColWidth="9.140625" defaultRowHeight="12.75"/>
  <cols>
    <col min="1" max="1" width="5.7109375" style="1" customWidth="1"/>
    <col min="2" max="2" width="4.57421875" style="1" customWidth="1"/>
    <col min="3" max="3" width="8.421875" style="1" customWidth="1"/>
    <col min="4" max="4" width="12.7109375" style="1" customWidth="1"/>
    <col min="5" max="5" width="55.7109375" style="1" customWidth="1"/>
    <col min="6" max="6" width="4.7109375" style="1" customWidth="1"/>
    <col min="7" max="7" width="11.8515625" style="1" customWidth="1"/>
    <col min="8" max="8" width="12.57421875" style="1" customWidth="1"/>
    <col min="9" max="9" width="15.140625" style="1" customWidth="1"/>
    <col min="10" max="10" width="10.71093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6.00390625" style="1" hidden="1" customWidth="1"/>
    <col min="15" max="15" width="6.7109375" style="1" hidden="1" customWidth="1"/>
    <col min="16" max="16" width="7.140625" style="1" hidden="1" customWidth="1"/>
    <col min="17" max="16384" width="9.140625" style="1" customWidth="1"/>
  </cols>
  <sheetData>
    <row r="1" spans="1:16" ht="18" customHeight="1">
      <c r="A1" s="114" t="s">
        <v>143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1"/>
      <c r="P1" s="141"/>
    </row>
    <row r="2" spans="1:16" ht="11.25" customHeight="1">
      <c r="A2" s="116" t="s">
        <v>73</v>
      </c>
      <c r="B2" s="117"/>
      <c r="C2" s="117" t="s">
        <v>144</v>
      </c>
      <c r="D2" s="117"/>
      <c r="E2" s="117"/>
      <c r="F2" s="117"/>
      <c r="G2" s="117"/>
      <c r="H2" s="117"/>
      <c r="I2" s="117"/>
      <c r="J2" s="117"/>
      <c r="K2" s="117"/>
      <c r="L2" s="140"/>
      <c r="M2" s="140"/>
      <c r="N2" s="140"/>
      <c r="O2" s="141"/>
      <c r="P2" s="141"/>
    </row>
    <row r="3" spans="1:16" ht="11.25" customHeight="1">
      <c r="A3" s="116" t="s">
        <v>74</v>
      </c>
      <c r="B3" s="117"/>
      <c r="C3" s="117" t="str">
        <f>'Krycí list'!E7</f>
        <v>Zdravotechnika</v>
      </c>
      <c r="D3" s="117"/>
      <c r="E3" s="117"/>
      <c r="F3" s="117"/>
      <c r="G3" s="117"/>
      <c r="H3" s="117"/>
      <c r="I3" s="117"/>
      <c r="J3" s="117"/>
      <c r="K3" s="117"/>
      <c r="L3" s="140"/>
      <c r="M3" s="140"/>
      <c r="N3" s="140"/>
      <c r="O3" s="141"/>
      <c r="P3" s="141"/>
    </row>
    <row r="4" spans="1:16" ht="11.25" customHeight="1">
      <c r="A4" s="116" t="s">
        <v>75</v>
      </c>
      <c r="B4" s="117"/>
      <c r="C4" s="117" t="str">
        <f>'Krycí list'!E9</f>
        <v> </v>
      </c>
      <c r="D4" s="117"/>
      <c r="E4" s="117"/>
      <c r="F4" s="117"/>
      <c r="G4" s="117"/>
      <c r="H4" s="117"/>
      <c r="I4" s="117"/>
      <c r="J4" s="117"/>
      <c r="K4" s="117"/>
      <c r="L4" s="140"/>
      <c r="M4" s="140"/>
      <c r="N4" s="140"/>
      <c r="O4" s="141"/>
      <c r="P4" s="141"/>
    </row>
    <row r="5" spans="1:16" ht="11.25" customHeight="1">
      <c r="A5" s="117" t="s">
        <v>86</v>
      </c>
      <c r="B5" s="117"/>
      <c r="C5" s="117" t="str">
        <f>'Krycí list'!P5</f>
        <v> </v>
      </c>
      <c r="D5" s="117"/>
      <c r="E5" s="117"/>
      <c r="F5" s="117"/>
      <c r="G5" s="117"/>
      <c r="H5" s="117"/>
      <c r="I5" s="117"/>
      <c r="J5" s="117"/>
      <c r="K5" s="117"/>
      <c r="L5" s="140"/>
      <c r="M5" s="140"/>
      <c r="N5" s="140"/>
      <c r="O5" s="141"/>
      <c r="P5" s="141"/>
    </row>
    <row r="6" spans="1:16" ht="5.2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40"/>
      <c r="M6" s="140"/>
      <c r="N6" s="140"/>
      <c r="O6" s="141"/>
      <c r="P6" s="141"/>
    </row>
    <row r="7" spans="1:16" ht="11.25" customHeight="1">
      <c r="A7" s="117" t="s">
        <v>77</v>
      </c>
      <c r="B7" s="117"/>
      <c r="C7" s="117" t="str">
        <f>'Krycí list'!E26</f>
        <v> </v>
      </c>
      <c r="D7" s="117"/>
      <c r="E7" s="117"/>
      <c r="F7" s="117"/>
      <c r="G7" s="117"/>
      <c r="H7" s="117"/>
      <c r="I7" s="117"/>
      <c r="J7" s="117"/>
      <c r="K7" s="117"/>
      <c r="L7" s="140"/>
      <c r="M7" s="140"/>
      <c r="N7" s="140"/>
      <c r="O7" s="141"/>
      <c r="P7" s="141"/>
    </row>
    <row r="8" spans="1:16" ht="11.25" customHeight="1">
      <c r="A8" s="117" t="s">
        <v>78</v>
      </c>
      <c r="B8" s="117"/>
      <c r="C8" s="117" t="str">
        <f>'Krycí list'!E28</f>
        <v> </v>
      </c>
      <c r="D8" s="117"/>
      <c r="E8" s="117"/>
      <c r="F8" s="117"/>
      <c r="G8" s="117"/>
      <c r="H8" s="117"/>
      <c r="I8" s="117"/>
      <c r="J8" s="117"/>
      <c r="K8" s="117"/>
      <c r="L8" s="140"/>
      <c r="M8" s="140"/>
      <c r="N8" s="140"/>
      <c r="O8" s="141"/>
      <c r="P8" s="141"/>
    </row>
    <row r="9" spans="1:16" ht="11.25" customHeight="1">
      <c r="A9" s="117" t="s">
        <v>79</v>
      </c>
      <c r="B9" s="117"/>
      <c r="C9" s="150" t="s">
        <v>181</v>
      </c>
      <c r="D9" s="117"/>
      <c r="E9" s="117"/>
      <c r="F9" s="117"/>
      <c r="G9" s="117"/>
      <c r="H9" s="117"/>
      <c r="I9" s="117"/>
      <c r="J9" s="117"/>
      <c r="K9" s="117"/>
      <c r="L9" s="140"/>
      <c r="M9" s="140"/>
      <c r="N9" s="140"/>
      <c r="O9" s="141"/>
      <c r="P9" s="141"/>
    </row>
    <row r="10" spans="1:16" ht="6" customHeight="1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1"/>
      <c r="P10" s="141"/>
    </row>
    <row r="11" spans="1:16" ht="21.75" customHeight="1">
      <c r="A11" s="121" t="s">
        <v>87</v>
      </c>
      <c r="B11" s="122" t="s">
        <v>88</v>
      </c>
      <c r="C11" s="122" t="s">
        <v>89</v>
      </c>
      <c r="D11" s="122" t="s">
        <v>90</v>
      </c>
      <c r="E11" s="122" t="s">
        <v>81</v>
      </c>
      <c r="F11" s="122" t="s">
        <v>91</v>
      </c>
      <c r="G11" s="122" t="s">
        <v>92</v>
      </c>
      <c r="H11" s="122" t="s">
        <v>93</v>
      </c>
      <c r="I11" s="122" t="s">
        <v>82</v>
      </c>
      <c r="J11" s="122" t="s">
        <v>94</v>
      </c>
      <c r="K11" s="122" t="s">
        <v>83</v>
      </c>
      <c r="L11" s="122" t="s">
        <v>95</v>
      </c>
      <c r="M11" s="122" t="s">
        <v>96</v>
      </c>
      <c r="N11" s="123" t="s">
        <v>97</v>
      </c>
      <c r="O11" s="142" t="s">
        <v>98</v>
      </c>
      <c r="P11" s="143" t="s">
        <v>99</v>
      </c>
    </row>
    <row r="12" spans="1:16" ht="11.25" customHeight="1">
      <c r="A12" s="125">
        <v>1</v>
      </c>
      <c r="B12" s="126">
        <v>2</v>
      </c>
      <c r="C12" s="126">
        <v>3</v>
      </c>
      <c r="D12" s="126">
        <v>4</v>
      </c>
      <c r="E12" s="126">
        <v>5</v>
      </c>
      <c r="F12" s="126">
        <v>6</v>
      </c>
      <c r="G12" s="126">
        <v>7</v>
      </c>
      <c r="H12" s="126">
        <v>8</v>
      </c>
      <c r="I12" s="126">
        <v>9</v>
      </c>
      <c r="J12" s="126"/>
      <c r="K12" s="126"/>
      <c r="L12" s="126"/>
      <c r="M12" s="126"/>
      <c r="N12" s="127">
        <v>10</v>
      </c>
      <c r="O12" s="144">
        <v>11</v>
      </c>
      <c r="P12" s="145">
        <v>12</v>
      </c>
    </row>
    <row r="13" spans="1:16" ht="3.7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6"/>
      <c r="O13" s="147"/>
      <c r="P13" s="148"/>
    </row>
    <row r="14" spans="1:23" s="165" customFormat="1" ht="12.75" customHeight="1">
      <c r="A14" s="165" t="s">
        <v>141</v>
      </c>
      <c r="B14" s="169" t="s">
        <v>59</v>
      </c>
      <c r="D14" s="170" t="s">
        <v>46</v>
      </c>
      <c r="E14" s="170" t="s">
        <v>108</v>
      </c>
      <c r="I14" s="171"/>
      <c r="K14" s="171" t="e">
        <f>K16+K20+K30+K58+#REF!</f>
        <v>#REF!</v>
      </c>
      <c r="M14" s="171" t="e">
        <f>M16+M20+M30+M58+#REF!</f>
        <v>#REF!</v>
      </c>
      <c r="P14" s="170" t="s">
        <v>100</v>
      </c>
      <c r="U14" s="152"/>
      <c r="W14" s="152"/>
    </row>
    <row r="15" spans="2:23" s="165" customFormat="1" ht="12.75" customHeight="1">
      <c r="B15" s="169"/>
      <c r="D15" s="170"/>
      <c r="E15" s="170"/>
      <c r="I15" s="171"/>
      <c r="K15" s="171"/>
      <c r="M15" s="171"/>
      <c r="P15" s="170"/>
      <c r="U15" s="152"/>
      <c r="W15" s="152"/>
    </row>
    <row r="16" spans="1:23" s="165" customFormat="1" ht="12.75" customHeight="1">
      <c r="A16" s="165" t="s">
        <v>141</v>
      </c>
      <c r="B16" s="166" t="s">
        <v>59</v>
      </c>
      <c r="D16" s="167" t="s">
        <v>109</v>
      </c>
      <c r="E16" s="167" t="s">
        <v>110</v>
      </c>
      <c r="I16" s="168"/>
      <c r="K16" s="168">
        <f>SUM(K17:K18)</f>
        <v>0.326672256</v>
      </c>
      <c r="M16" s="168">
        <f>SUM(M17:M18)</f>
        <v>0</v>
      </c>
      <c r="P16" s="167" t="s">
        <v>101</v>
      </c>
      <c r="U16" s="152"/>
      <c r="W16" s="152"/>
    </row>
    <row r="17" spans="1:16" s="152" customFormat="1" ht="13.5" customHeight="1">
      <c r="A17" s="151">
        <v>1</v>
      </c>
      <c r="B17" s="151" t="s">
        <v>102</v>
      </c>
      <c r="C17" s="151" t="s">
        <v>109</v>
      </c>
      <c r="D17" s="152" t="s">
        <v>111</v>
      </c>
      <c r="E17" s="153" t="s">
        <v>112</v>
      </c>
      <c r="F17" s="151" t="s">
        <v>106</v>
      </c>
      <c r="G17" s="154">
        <v>656</v>
      </c>
      <c r="H17" s="154"/>
      <c r="I17" s="154"/>
      <c r="J17" s="155">
        <v>0.000427976</v>
      </c>
      <c r="K17" s="154">
        <f>G17*J17</f>
        <v>0.280752256</v>
      </c>
      <c r="L17" s="155">
        <v>0</v>
      </c>
      <c r="M17" s="154">
        <f>G17*L17</f>
        <v>0</v>
      </c>
      <c r="N17" s="156">
        <v>20</v>
      </c>
      <c r="O17" s="157">
        <v>16</v>
      </c>
      <c r="P17" s="152" t="s">
        <v>103</v>
      </c>
    </row>
    <row r="18" spans="1:16" s="152" customFormat="1" ht="13.5" customHeight="1">
      <c r="A18" s="158">
        <v>2</v>
      </c>
      <c r="B18" s="158" t="s">
        <v>104</v>
      </c>
      <c r="C18" s="158" t="s">
        <v>105</v>
      </c>
      <c r="D18" s="159">
        <v>283</v>
      </c>
      <c r="E18" s="160" t="s">
        <v>172</v>
      </c>
      <c r="F18" s="158" t="s">
        <v>106</v>
      </c>
      <c r="G18" s="161">
        <v>656</v>
      </c>
      <c r="H18" s="161"/>
      <c r="I18" s="161"/>
      <c r="J18" s="162">
        <v>7E-05</v>
      </c>
      <c r="K18" s="161">
        <f>G18*J18</f>
        <v>0.045919999999999996</v>
      </c>
      <c r="L18" s="162">
        <v>0</v>
      </c>
      <c r="M18" s="161">
        <f>G18*L18</f>
        <v>0</v>
      </c>
      <c r="N18" s="163">
        <v>20</v>
      </c>
      <c r="O18" s="164">
        <v>32</v>
      </c>
      <c r="P18" s="159" t="s">
        <v>103</v>
      </c>
    </row>
    <row r="19" spans="1:16" s="152" customFormat="1" ht="13.5" customHeight="1">
      <c r="A19" s="158"/>
      <c r="B19" s="158"/>
      <c r="C19" s="158"/>
      <c r="D19" s="159"/>
      <c r="E19" s="160"/>
      <c r="F19" s="158"/>
      <c r="G19" s="161"/>
      <c r="H19" s="161"/>
      <c r="I19" s="161"/>
      <c r="J19" s="162"/>
      <c r="K19" s="161"/>
      <c r="L19" s="162"/>
      <c r="M19" s="161"/>
      <c r="N19" s="163"/>
      <c r="O19" s="164"/>
      <c r="P19" s="159"/>
    </row>
    <row r="20" spans="1:23" s="165" customFormat="1" ht="12.75" customHeight="1">
      <c r="A20" s="165" t="s">
        <v>141</v>
      </c>
      <c r="B20" s="166" t="s">
        <v>59</v>
      </c>
      <c r="D20" s="167" t="s">
        <v>113</v>
      </c>
      <c r="E20" s="167" t="s">
        <v>114</v>
      </c>
      <c r="I20" s="168"/>
      <c r="K20" s="168">
        <f>SUM(K21:K28)</f>
        <v>0.9077227</v>
      </c>
      <c r="M20" s="168">
        <f>SUM(M21:M28)</f>
        <v>0</v>
      </c>
      <c r="P20" s="167" t="s">
        <v>101</v>
      </c>
      <c r="U20" s="152"/>
      <c r="W20" s="152"/>
    </row>
    <row r="21" spans="1:16" s="152" customFormat="1" ht="13.5" customHeight="1">
      <c r="A21" s="151">
        <v>3</v>
      </c>
      <c r="B21" s="151" t="s">
        <v>102</v>
      </c>
      <c r="C21" s="151" t="s">
        <v>113</v>
      </c>
      <c r="D21" s="152" t="s">
        <v>145</v>
      </c>
      <c r="E21" s="153" t="s">
        <v>146</v>
      </c>
      <c r="F21" s="151" t="s">
        <v>106</v>
      </c>
      <c r="G21" s="154">
        <v>300</v>
      </c>
      <c r="H21" s="154"/>
      <c r="I21" s="154"/>
      <c r="J21" s="155">
        <v>0.00256103</v>
      </c>
      <c r="K21" s="154">
        <f aca="true" t="shared" si="0" ref="K21:K28">G21*J21</f>
        <v>0.768309</v>
      </c>
      <c r="L21" s="155">
        <v>0</v>
      </c>
      <c r="M21" s="154">
        <f aca="true" t="shared" si="1" ref="M21:M28">G21*L21</f>
        <v>0</v>
      </c>
      <c r="N21" s="156">
        <v>20</v>
      </c>
      <c r="O21" s="157">
        <v>16</v>
      </c>
      <c r="P21" s="152" t="s">
        <v>103</v>
      </c>
    </row>
    <row r="22" spans="1:16" s="152" customFormat="1" ht="13.5" customHeight="1">
      <c r="A22" s="151">
        <v>4</v>
      </c>
      <c r="B22" s="151" t="s">
        <v>102</v>
      </c>
      <c r="C22" s="172" t="s">
        <v>113</v>
      </c>
      <c r="D22" s="172">
        <v>721172109</v>
      </c>
      <c r="E22" s="172" t="s">
        <v>147</v>
      </c>
      <c r="F22" s="173" t="s">
        <v>106</v>
      </c>
      <c r="G22" s="154">
        <v>6</v>
      </c>
      <c r="H22" s="154"/>
      <c r="I22" s="154"/>
      <c r="J22" s="155">
        <v>0.00286103</v>
      </c>
      <c r="K22" s="154">
        <f>G22*J22</f>
        <v>0.01716618</v>
      </c>
      <c r="L22" s="155">
        <v>0</v>
      </c>
      <c r="M22" s="154">
        <f>G22*L22</f>
        <v>0</v>
      </c>
      <c r="N22" s="156">
        <v>20</v>
      </c>
      <c r="O22" s="157">
        <v>16</v>
      </c>
      <c r="P22" s="152" t="s">
        <v>103</v>
      </c>
    </row>
    <row r="23" spans="1:16" s="152" customFormat="1" ht="13.5" customHeight="1">
      <c r="A23" s="151">
        <v>5</v>
      </c>
      <c r="B23" s="151" t="s">
        <v>102</v>
      </c>
      <c r="C23" s="151" t="s">
        <v>113</v>
      </c>
      <c r="D23" s="152">
        <v>721117211</v>
      </c>
      <c r="E23" s="153" t="s">
        <v>148</v>
      </c>
      <c r="F23" s="151" t="s">
        <v>106</v>
      </c>
      <c r="G23" s="154">
        <v>45</v>
      </c>
      <c r="H23" s="154"/>
      <c r="I23" s="154"/>
      <c r="J23" s="155">
        <v>0.00045596</v>
      </c>
      <c r="K23" s="154">
        <f t="shared" si="0"/>
        <v>0.0205182</v>
      </c>
      <c r="L23" s="155">
        <v>0</v>
      </c>
      <c r="M23" s="154">
        <f t="shared" si="1"/>
        <v>0</v>
      </c>
      <c r="N23" s="156">
        <v>20</v>
      </c>
      <c r="O23" s="157">
        <v>16</v>
      </c>
      <c r="P23" s="152" t="s">
        <v>103</v>
      </c>
    </row>
    <row r="24" spans="1:16" s="152" customFormat="1" ht="13.5" customHeight="1">
      <c r="A24" s="151">
        <v>6</v>
      </c>
      <c r="B24" s="151" t="s">
        <v>102</v>
      </c>
      <c r="C24" s="151" t="s">
        <v>113</v>
      </c>
      <c r="D24" s="152" t="s">
        <v>115</v>
      </c>
      <c r="E24" s="153" t="s">
        <v>116</v>
      </c>
      <c r="F24" s="151" t="s">
        <v>106</v>
      </c>
      <c r="G24" s="154">
        <v>30</v>
      </c>
      <c r="H24" s="154"/>
      <c r="I24" s="154"/>
      <c r="J24" s="155">
        <v>0.0005783</v>
      </c>
      <c r="K24" s="154">
        <f t="shared" si="0"/>
        <v>0.017349</v>
      </c>
      <c r="L24" s="155">
        <v>0</v>
      </c>
      <c r="M24" s="154">
        <f t="shared" si="1"/>
        <v>0</v>
      </c>
      <c r="N24" s="156">
        <v>20</v>
      </c>
      <c r="O24" s="157">
        <v>16</v>
      </c>
      <c r="P24" s="152" t="s">
        <v>103</v>
      </c>
    </row>
    <row r="25" spans="1:16" s="152" customFormat="1" ht="13.5" customHeight="1">
      <c r="A25" s="151">
        <v>7</v>
      </c>
      <c r="B25" s="151" t="s">
        <v>102</v>
      </c>
      <c r="C25" s="151" t="s">
        <v>113</v>
      </c>
      <c r="D25" s="152" t="s">
        <v>117</v>
      </c>
      <c r="E25" s="153" t="s">
        <v>118</v>
      </c>
      <c r="F25" s="151" t="s">
        <v>106</v>
      </c>
      <c r="G25" s="154">
        <v>30</v>
      </c>
      <c r="H25" s="154"/>
      <c r="I25" s="154"/>
      <c r="J25" s="155">
        <v>0.00125054</v>
      </c>
      <c r="K25" s="154">
        <f t="shared" si="0"/>
        <v>0.0375162</v>
      </c>
      <c r="L25" s="155">
        <v>0</v>
      </c>
      <c r="M25" s="154">
        <f t="shared" si="1"/>
        <v>0</v>
      </c>
      <c r="N25" s="156">
        <v>20</v>
      </c>
      <c r="O25" s="157">
        <v>16</v>
      </c>
      <c r="P25" s="152" t="s">
        <v>103</v>
      </c>
    </row>
    <row r="26" spans="1:16" s="152" customFormat="1" ht="13.5" customHeight="1">
      <c r="A26" s="151">
        <v>8</v>
      </c>
      <c r="B26" s="151" t="s">
        <v>102</v>
      </c>
      <c r="C26" s="151" t="s">
        <v>113</v>
      </c>
      <c r="D26" s="152" t="s">
        <v>119</v>
      </c>
      <c r="E26" s="153" t="s">
        <v>120</v>
      </c>
      <c r="F26" s="151" t="s">
        <v>107</v>
      </c>
      <c r="G26" s="154">
        <v>10</v>
      </c>
      <c r="H26" s="154"/>
      <c r="I26" s="154"/>
      <c r="J26" s="155">
        <v>0.004686412</v>
      </c>
      <c r="K26" s="154">
        <f t="shared" si="0"/>
        <v>0.04686412</v>
      </c>
      <c r="L26" s="155">
        <v>0</v>
      </c>
      <c r="M26" s="154">
        <f t="shared" si="1"/>
        <v>0</v>
      </c>
      <c r="N26" s="156">
        <v>20</v>
      </c>
      <c r="O26" s="157">
        <v>16</v>
      </c>
      <c r="P26" s="152" t="s">
        <v>103</v>
      </c>
    </row>
    <row r="27" spans="1:16" s="152" customFormat="1" ht="13.5" customHeight="1">
      <c r="A27" s="151">
        <v>9</v>
      </c>
      <c r="B27" s="151" t="s">
        <v>102</v>
      </c>
      <c r="C27" s="151" t="s">
        <v>113</v>
      </c>
      <c r="D27" s="152" t="s">
        <v>121</v>
      </c>
      <c r="E27" s="153" t="s">
        <v>122</v>
      </c>
      <c r="F27" s="151" t="s">
        <v>106</v>
      </c>
      <c r="G27" s="154">
        <v>411</v>
      </c>
      <c r="H27" s="154"/>
      <c r="I27" s="154"/>
      <c r="J27" s="155">
        <v>0</v>
      </c>
      <c r="K27" s="154">
        <f t="shared" si="0"/>
        <v>0</v>
      </c>
      <c r="L27" s="155">
        <v>0</v>
      </c>
      <c r="M27" s="154">
        <f t="shared" si="1"/>
        <v>0</v>
      </c>
      <c r="N27" s="156">
        <v>20</v>
      </c>
      <c r="O27" s="157">
        <v>16</v>
      </c>
      <c r="P27" s="152" t="s">
        <v>103</v>
      </c>
    </row>
    <row r="28" spans="1:16" s="152" customFormat="1" ht="13.5" customHeight="1">
      <c r="A28" s="151">
        <v>10</v>
      </c>
      <c r="B28" s="151" t="s">
        <v>102</v>
      </c>
      <c r="C28" s="151" t="s">
        <v>113</v>
      </c>
      <c r="D28" s="152">
        <v>998721203</v>
      </c>
      <c r="E28" s="153" t="s">
        <v>166</v>
      </c>
      <c r="F28" s="151" t="s">
        <v>42</v>
      </c>
      <c r="G28" s="154">
        <f>SUM(I21:I27)</f>
        <v>0</v>
      </c>
      <c r="H28" s="154"/>
      <c r="I28" s="154"/>
      <c r="J28" s="155">
        <v>0</v>
      </c>
      <c r="K28" s="154">
        <f t="shared" si="0"/>
        <v>0</v>
      </c>
      <c r="L28" s="155">
        <v>0</v>
      </c>
      <c r="M28" s="154">
        <f t="shared" si="1"/>
        <v>0</v>
      </c>
      <c r="N28" s="156">
        <v>20</v>
      </c>
      <c r="O28" s="157">
        <v>16</v>
      </c>
      <c r="P28" s="152" t="s">
        <v>103</v>
      </c>
    </row>
    <row r="29" spans="1:15" s="152" customFormat="1" ht="13.5" customHeight="1">
      <c r="A29" s="151"/>
      <c r="B29" s="151"/>
      <c r="C29" s="151"/>
      <c r="E29" s="153"/>
      <c r="F29" s="151"/>
      <c r="G29" s="154"/>
      <c r="H29" s="154"/>
      <c r="I29" s="154"/>
      <c r="J29" s="155"/>
      <c r="K29" s="154"/>
      <c r="L29" s="155"/>
      <c r="M29" s="154"/>
      <c r="N29" s="156"/>
      <c r="O29" s="157"/>
    </row>
    <row r="30" spans="2:23" s="165" customFormat="1" ht="12.75" customHeight="1">
      <c r="B30" s="166" t="s">
        <v>59</v>
      </c>
      <c r="D30" s="167" t="s">
        <v>123</v>
      </c>
      <c r="E30" s="167" t="s">
        <v>124</v>
      </c>
      <c r="I30" s="168"/>
      <c r="K30" s="168">
        <f>SUM(K31:K56)</f>
        <v>0.3841828160000001</v>
      </c>
      <c r="M30" s="168">
        <f>SUM(M31:M56)</f>
        <v>0</v>
      </c>
      <c r="P30" s="167" t="s">
        <v>101</v>
      </c>
      <c r="U30" s="152"/>
      <c r="W30" s="152"/>
    </row>
    <row r="31" spans="1:16" s="152" customFormat="1" ht="13.5" customHeight="1">
      <c r="A31" s="151">
        <v>11</v>
      </c>
      <c r="B31" s="151" t="s">
        <v>102</v>
      </c>
      <c r="C31" s="151" t="s">
        <v>113</v>
      </c>
      <c r="D31" s="152">
        <v>722172120</v>
      </c>
      <c r="E31" s="153" t="s">
        <v>149</v>
      </c>
      <c r="F31" s="151" t="s">
        <v>106</v>
      </c>
      <c r="G31" s="154">
        <v>21</v>
      </c>
      <c r="H31" s="154"/>
      <c r="I31" s="154"/>
      <c r="J31" s="155">
        <v>0.000477136</v>
      </c>
      <c r="K31" s="154">
        <f aca="true" t="shared" si="2" ref="K31:K56">G31*J31</f>
        <v>0.010019856</v>
      </c>
      <c r="L31" s="155">
        <v>0</v>
      </c>
      <c r="M31" s="154">
        <f aca="true" t="shared" si="3" ref="M31:M56">G31*L31</f>
        <v>0</v>
      </c>
      <c r="N31" s="156">
        <v>20</v>
      </c>
      <c r="O31" s="157">
        <v>16</v>
      </c>
      <c r="P31" s="152" t="s">
        <v>103</v>
      </c>
    </row>
    <row r="32" spans="1:16" s="152" customFormat="1" ht="13.5" customHeight="1">
      <c r="A32" s="151">
        <v>12</v>
      </c>
      <c r="B32" s="151" t="s">
        <v>102</v>
      </c>
      <c r="C32" s="151" t="s">
        <v>113</v>
      </c>
      <c r="D32" s="152">
        <v>722172121</v>
      </c>
      <c r="E32" s="153" t="s">
        <v>150</v>
      </c>
      <c r="F32" s="151" t="s">
        <v>106</v>
      </c>
      <c r="G32" s="154">
        <v>110</v>
      </c>
      <c r="H32" s="154"/>
      <c r="I32" s="154"/>
      <c r="J32" s="155">
        <v>0.000477136</v>
      </c>
      <c r="K32" s="154">
        <f t="shared" si="2"/>
        <v>0.052484960000000004</v>
      </c>
      <c r="L32" s="155">
        <v>0</v>
      </c>
      <c r="M32" s="154">
        <f t="shared" si="3"/>
        <v>0</v>
      </c>
      <c r="N32" s="156">
        <v>20</v>
      </c>
      <c r="O32" s="157">
        <v>16</v>
      </c>
      <c r="P32" s="152" t="s">
        <v>103</v>
      </c>
    </row>
    <row r="33" spans="1:16" s="152" customFormat="1" ht="13.5" customHeight="1">
      <c r="A33" s="151">
        <v>13</v>
      </c>
      <c r="B33" s="151" t="s">
        <v>102</v>
      </c>
      <c r="C33" s="151" t="s">
        <v>113</v>
      </c>
      <c r="D33" s="152">
        <v>722172122</v>
      </c>
      <c r="E33" s="153" t="s">
        <v>151</v>
      </c>
      <c r="F33" s="151" t="s">
        <v>106</v>
      </c>
      <c r="G33" s="154">
        <v>35</v>
      </c>
      <c r="H33" s="154"/>
      <c r="I33" s="154"/>
      <c r="J33" s="155">
        <v>0.000477136</v>
      </c>
      <c r="K33" s="154">
        <f t="shared" si="2"/>
        <v>0.01669976</v>
      </c>
      <c r="L33" s="155">
        <v>0</v>
      </c>
      <c r="M33" s="154">
        <f t="shared" si="3"/>
        <v>0</v>
      </c>
      <c r="N33" s="156">
        <v>20</v>
      </c>
      <c r="O33" s="157">
        <v>16</v>
      </c>
      <c r="P33" s="152" t="s">
        <v>103</v>
      </c>
    </row>
    <row r="34" spans="1:16" s="152" customFormat="1" ht="13.5" customHeight="1">
      <c r="A34" s="151">
        <v>14</v>
      </c>
      <c r="B34" s="151" t="s">
        <v>102</v>
      </c>
      <c r="C34" s="151" t="s">
        <v>113</v>
      </c>
      <c r="D34" s="152">
        <v>722172123</v>
      </c>
      <c r="E34" s="153" t="s">
        <v>152</v>
      </c>
      <c r="F34" s="151" t="s">
        <v>106</v>
      </c>
      <c r="G34" s="154">
        <v>70</v>
      </c>
      <c r="H34" s="154"/>
      <c r="I34" s="154"/>
      <c r="J34" s="155">
        <v>0.000477136</v>
      </c>
      <c r="K34" s="154">
        <f t="shared" si="2"/>
        <v>0.03339952</v>
      </c>
      <c r="L34" s="155">
        <v>0</v>
      </c>
      <c r="M34" s="154">
        <f t="shared" si="3"/>
        <v>0</v>
      </c>
      <c r="N34" s="156">
        <v>20</v>
      </c>
      <c r="O34" s="157">
        <v>16</v>
      </c>
      <c r="P34" s="152" t="s">
        <v>103</v>
      </c>
    </row>
    <row r="35" spans="1:16" s="152" customFormat="1" ht="13.5" customHeight="1">
      <c r="A35" s="151">
        <v>15</v>
      </c>
      <c r="B35" s="151" t="s">
        <v>102</v>
      </c>
      <c r="C35" s="151" t="s">
        <v>113</v>
      </c>
      <c r="D35" s="152">
        <v>722172124</v>
      </c>
      <c r="E35" s="153" t="s">
        <v>153</v>
      </c>
      <c r="F35" s="151" t="s">
        <v>106</v>
      </c>
      <c r="G35" s="154">
        <v>50</v>
      </c>
      <c r="H35" s="154"/>
      <c r="I35" s="154"/>
      <c r="J35" s="155">
        <v>0.000477136</v>
      </c>
      <c r="K35" s="154">
        <f t="shared" si="2"/>
        <v>0.0238568</v>
      </c>
      <c r="L35" s="155">
        <v>0</v>
      </c>
      <c r="M35" s="154">
        <f t="shared" si="3"/>
        <v>0</v>
      </c>
      <c r="N35" s="156">
        <v>20</v>
      </c>
      <c r="O35" s="157">
        <v>16</v>
      </c>
      <c r="P35" s="152" t="s">
        <v>103</v>
      </c>
    </row>
    <row r="36" spans="1:16" s="152" customFormat="1" ht="13.5" customHeight="1">
      <c r="A36" s="151">
        <v>16</v>
      </c>
      <c r="B36" s="151" t="s">
        <v>102</v>
      </c>
      <c r="C36" s="151" t="s">
        <v>113</v>
      </c>
      <c r="D36" s="152">
        <v>722172127</v>
      </c>
      <c r="E36" s="153" t="s">
        <v>154</v>
      </c>
      <c r="F36" s="151" t="s">
        <v>106</v>
      </c>
      <c r="G36" s="154">
        <v>80</v>
      </c>
      <c r="H36" s="154"/>
      <c r="I36" s="154"/>
      <c r="J36" s="155">
        <v>0.000477136</v>
      </c>
      <c r="K36" s="154">
        <f t="shared" si="2"/>
        <v>0.038170880000000004</v>
      </c>
      <c r="L36" s="155">
        <v>0</v>
      </c>
      <c r="M36" s="154">
        <f t="shared" si="3"/>
        <v>0</v>
      </c>
      <c r="N36" s="156">
        <v>20</v>
      </c>
      <c r="O36" s="157">
        <v>16</v>
      </c>
      <c r="P36" s="152" t="s">
        <v>103</v>
      </c>
    </row>
    <row r="37" spans="1:16" s="152" customFormat="1" ht="15.75" customHeight="1">
      <c r="A37" s="151">
        <v>17</v>
      </c>
      <c r="B37" s="151" t="s">
        <v>102</v>
      </c>
      <c r="C37" s="151" t="s">
        <v>113</v>
      </c>
      <c r="E37" s="153" t="s">
        <v>136</v>
      </c>
      <c r="F37" s="151" t="s">
        <v>107</v>
      </c>
      <c r="G37" s="154">
        <v>10</v>
      </c>
      <c r="H37" s="154"/>
      <c r="I37" s="154"/>
      <c r="J37" s="155">
        <v>0.000541936</v>
      </c>
      <c r="K37" s="154">
        <f t="shared" si="2"/>
        <v>0.00541936</v>
      </c>
      <c r="L37" s="155">
        <v>0</v>
      </c>
      <c r="M37" s="154">
        <f t="shared" si="3"/>
        <v>0</v>
      </c>
      <c r="N37" s="156">
        <v>20</v>
      </c>
      <c r="O37" s="157">
        <v>16</v>
      </c>
      <c r="P37" s="152" t="s">
        <v>103</v>
      </c>
    </row>
    <row r="38" spans="1:16" s="152" customFormat="1" ht="13.5" customHeight="1">
      <c r="A38" s="151">
        <v>18</v>
      </c>
      <c r="B38" s="151" t="s">
        <v>102</v>
      </c>
      <c r="C38" s="151" t="s">
        <v>113</v>
      </c>
      <c r="D38" s="152" t="s">
        <v>158</v>
      </c>
      <c r="E38" s="153" t="s">
        <v>155</v>
      </c>
      <c r="F38" s="151" t="s">
        <v>106</v>
      </c>
      <c r="G38" s="154">
        <v>25</v>
      </c>
      <c r="H38" s="154"/>
      <c r="I38" s="154"/>
      <c r="J38" s="155">
        <v>0.000477136</v>
      </c>
      <c r="K38" s="154">
        <f t="shared" si="2"/>
        <v>0.0119284</v>
      </c>
      <c r="L38" s="155">
        <v>0</v>
      </c>
      <c r="M38" s="154">
        <f t="shared" si="3"/>
        <v>0</v>
      </c>
      <c r="N38" s="156">
        <v>20</v>
      </c>
      <c r="O38" s="157">
        <v>16</v>
      </c>
      <c r="P38" s="152" t="s">
        <v>103</v>
      </c>
    </row>
    <row r="39" spans="1:16" s="152" customFormat="1" ht="13.5" customHeight="1">
      <c r="A39" s="151">
        <v>19</v>
      </c>
      <c r="B39" s="151" t="s">
        <v>102</v>
      </c>
      <c r="C39" s="151" t="s">
        <v>113</v>
      </c>
      <c r="D39" s="152">
        <v>722172120</v>
      </c>
      <c r="E39" s="153" t="s">
        <v>156</v>
      </c>
      <c r="F39" s="151" t="s">
        <v>106</v>
      </c>
      <c r="G39" s="154">
        <v>150</v>
      </c>
      <c r="H39" s="154"/>
      <c r="I39" s="154"/>
      <c r="J39" s="155">
        <v>0.000477136</v>
      </c>
      <c r="K39" s="154">
        <f t="shared" si="2"/>
        <v>0.0715704</v>
      </c>
      <c r="L39" s="155">
        <v>0</v>
      </c>
      <c r="M39" s="154">
        <f t="shared" si="3"/>
        <v>0</v>
      </c>
      <c r="N39" s="156">
        <v>20</v>
      </c>
      <c r="O39" s="157">
        <v>16</v>
      </c>
      <c r="P39" s="152" t="s">
        <v>103</v>
      </c>
    </row>
    <row r="40" spans="1:16" s="152" customFormat="1" ht="13.5" customHeight="1">
      <c r="A40" s="151">
        <v>20</v>
      </c>
      <c r="B40" s="151" t="s">
        <v>102</v>
      </c>
      <c r="C40" s="151" t="s">
        <v>113</v>
      </c>
      <c r="D40" s="152">
        <v>722172120</v>
      </c>
      <c r="E40" s="153" t="s">
        <v>157</v>
      </c>
      <c r="F40" s="151" t="s">
        <v>106</v>
      </c>
      <c r="G40" s="154">
        <v>80</v>
      </c>
      <c r="H40" s="154"/>
      <c r="I40" s="154"/>
      <c r="J40" s="155">
        <v>0.000477136</v>
      </c>
      <c r="K40" s="154">
        <f t="shared" si="2"/>
        <v>0.038170880000000004</v>
      </c>
      <c r="L40" s="155">
        <v>0</v>
      </c>
      <c r="M40" s="154">
        <f t="shared" si="3"/>
        <v>0</v>
      </c>
      <c r="N40" s="156">
        <v>20</v>
      </c>
      <c r="O40" s="157">
        <v>16</v>
      </c>
      <c r="P40" s="152" t="s">
        <v>103</v>
      </c>
    </row>
    <row r="41" spans="1:16" s="152" customFormat="1" ht="13.5" customHeight="1">
      <c r="A41" s="151">
        <v>21</v>
      </c>
      <c r="B41" s="151" t="s">
        <v>102</v>
      </c>
      <c r="C41" s="151" t="s">
        <v>113</v>
      </c>
      <c r="D41" s="152">
        <v>722130211</v>
      </c>
      <c r="E41" s="153" t="s">
        <v>170</v>
      </c>
      <c r="F41" s="151" t="s">
        <v>106</v>
      </c>
      <c r="G41" s="154">
        <v>25</v>
      </c>
      <c r="H41" s="154"/>
      <c r="I41" s="154"/>
      <c r="J41" s="155">
        <v>0.000477136</v>
      </c>
      <c r="K41" s="154">
        <f t="shared" si="2"/>
        <v>0.0119284</v>
      </c>
      <c r="L41" s="155">
        <v>0</v>
      </c>
      <c r="M41" s="154">
        <f t="shared" si="3"/>
        <v>0</v>
      </c>
      <c r="N41" s="156">
        <v>20</v>
      </c>
      <c r="O41" s="157">
        <v>16</v>
      </c>
      <c r="P41" s="152" t="s">
        <v>103</v>
      </c>
    </row>
    <row r="42" spans="1:16" s="152" customFormat="1" ht="13.5" customHeight="1">
      <c r="A42" s="151">
        <v>22</v>
      </c>
      <c r="B42" s="151" t="s">
        <v>102</v>
      </c>
      <c r="C42" s="151" t="s">
        <v>113</v>
      </c>
      <c r="D42" s="152">
        <v>722130216</v>
      </c>
      <c r="E42" s="153" t="s">
        <v>171</v>
      </c>
      <c r="F42" s="151" t="s">
        <v>106</v>
      </c>
      <c r="G42" s="154">
        <v>100</v>
      </c>
      <c r="H42" s="154"/>
      <c r="I42" s="154"/>
      <c r="J42" s="155">
        <v>0.000477136</v>
      </c>
      <c r="K42" s="154">
        <f t="shared" si="2"/>
        <v>0.0477136</v>
      </c>
      <c r="L42" s="155">
        <v>0</v>
      </c>
      <c r="M42" s="154">
        <f t="shared" si="3"/>
        <v>0</v>
      </c>
      <c r="N42" s="156">
        <v>20</v>
      </c>
      <c r="O42" s="157">
        <v>16</v>
      </c>
      <c r="P42" s="152" t="s">
        <v>103</v>
      </c>
    </row>
    <row r="43" spans="1:16" s="152" customFormat="1" ht="30" customHeight="1">
      <c r="A43" s="151">
        <v>23</v>
      </c>
      <c r="B43" s="151" t="s">
        <v>102</v>
      </c>
      <c r="C43" s="151" t="s">
        <v>113</v>
      </c>
      <c r="E43" s="153" t="s">
        <v>125</v>
      </c>
      <c r="F43" s="151" t="s">
        <v>107</v>
      </c>
      <c r="G43" s="154">
        <v>32</v>
      </c>
      <c r="H43" s="154"/>
      <c r="I43" s="154"/>
      <c r="J43" s="155">
        <v>0.00026</v>
      </c>
      <c r="K43" s="154">
        <f t="shared" si="2"/>
        <v>0.00832</v>
      </c>
      <c r="L43" s="155">
        <v>0</v>
      </c>
      <c r="M43" s="154">
        <f t="shared" si="3"/>
        <v>0</v>
      </c>
      <c r="N43" s="156">
        <v>20</v>
      </c>
      <c r="O43" s="157">
        <v>16</v>
      </c>
      <c r="P43" s="152" t="s">
        <v>103</v>
      </c>
    </row>
    <row r="44" spans="1:16" s="152" customFormat="1" ht="15" customHeight="1">
      <c r="A44" s="158">
        <v>24</v>
      </c>
      <c r="B44" s="158" t="s">
        <v>104</v>
      </c>
      <c r="C44" s="158" t="s">
        <v>105</v>
      </c>
      <c r="D44" s="159">
        <v>286</v>
      </c>
      <c r="E44" s="160" t="s">
        <v>179</v>
      </c>
      <c r="F44" s="158" t="s">
        <v>107</v>
      </c>
      <c r="G44" s="161">
        <v>32</v>
      </c>
      <c r="H44" s="161"/>
      <c r="I44" s="161"/>
      <c r="J44" s="162">
        <v>0</v>
      </c>
      <c r="K44" s="161">
        <f t="shared" si="2"/>
        <v>0</v>
      </c>
      <c r="L44" s="162">
        <v>0</v>
      </c>
      <c r="M44" s="161">
        <f t="shared" si="3"/>
        <v>0</v>
      </c>
      <c r="N44" s="163">
        <v>20</v>
      </c>
      <c r="O44" s="164">
        <v>32</v>
      </c>
      <c r="P44" s="159" t="s">
        <v>103</v>
      </c>
    </row>
    <row r="45" spans="1:16" s="152" customFormat="1" ht="24" customHeight="1">
      <c r="A45" s="151">
        <v>25</v>
      </c>
      <c r="B45" s="151" t="s">
        <v>102</v>
      </c>
      <c r="C45" s="151" t="s">
        <v>113</v>
      </c>
      <c r="D45" s="152">
        <v>722239104</v>
      </c>
      <c r="E45" s="153" t="s">
        <v>137</v>
      </c>
      <c r="F45" s="151" t="s">
        <v>107</v>
      </c>
      <c r="G45" s="154">
        <v>11</v>
      </c>
      <c r="H45" s="154"/>
      <c r="I45" s="154"/>
      <c r="J45" s="155">
        <v>2E-05</v>
      </c>
      <c r="K45" s="154">
        <f t="shared" si="2"/>
        <v>0.00022</v>
      </c>
      <c r="L45" s="155">
        <v>0</v>
      </c>
      <c r="M45" s="154">
        <f t="shared" si="3"/>
        <v>0</v>
      </c>
      <c r="N45" s="156">
        <v>20</v>
      </c>
      <c r="O45" s="157">
        <v>16</v>
      </c>
      <c r="P45" s="152" t="s">
        <v>103</v>
      </c>
    </row>
    <row r="46" spans="1:16" s="152" customFormat="1" ht="13.5" customHeight="1">
      <c r="A46" s="158">
        <v>26</v>
      </c>
      <c r="B46" s="158" t="s">
        <v>104</v>
      </c>
      <c r="C46" s="158" t="s">
        <v>105</v>
      </c>
      <c r="D46" s="159">
        <v>286231</v>
      </c>
      <c r="E46" s="160" t="s">
        <v>138</v>
      </c>
      <c r="F46" s="158" t="s">
        <v>107</v>
      </c>
      <c r="G46" s="161">
        <v>11</v>
      </c>
      <c r="H46" s="161"/>
      <c r="I46" s="161"/>
      <c r="J46" s="162">
        <v>0.0002</v>
      </c>
      <c r="K46" s="161">
        <f t="shared" si="2"/>
        <v>0.0022</v>
      </c>
      <c r="L46" s="162">
        <v>0</v>
      </c>
      <c r="M46" s="161">
        <f t="shared" si="3"/>
        <v>0</v>
      </c>
      <c r="N46" s="163">
        <v>20</v>
      </c>
      <c r="O46" s="164">
        <v>32</v>
      </c>
      <c r="P46" s="159" t="s">
        <v>103</v>
      </c>
    </row>
    <row r="47" spans="1:16" s="152" customFormat="1" ht="24" customHeight="1">
      <c r="A47" s="151">
        <v>27</v>
      </c>
      <c r="B47" s="151" t="s">
        <v>102</v>
      </c>
      <c r="C47" s="151" t="s">
        <v>113</v>
      </c>
      <c r="D47" s="152">
        <v>722239105</v>
      </c>
      <c r="E47" s="153" t="s">
        <v>159</v>
      </c>
      <c r="F47" s="151" t="s">
        <v>107</v>
      </c>
      <c r="G47" s="154">
        <v>20</v>
      </c>
      <c r="H47" s="154"/>
      <c r="I47" s="154"/>
      <c r="J47" s="155">
        <v>2E-05</v>
      </c>
      <c r="K47" s="154">
        <f t="shared" si="2"/>
        <v>0.0004</v>
      </c>
      <c r="L47" s="155">
        <v>0</v>
      </c>
      <c r="M47" s="154">
        <f t="shared" si="3"/>
        <v>0</v>
      </c>
      <c r="N47" s="156">
        <v>20</v>
      </c>
      <c r="O47" s="157">
        <v>16</v>
      </c>
      <c r="P47" s="152" t="s">
        <v>103</v>
      </c>
    </row>
    <row r="48" spans="1:16" s="152" customFormat="1" ht="13.5" customHeight="1">
      <c r="A48" s="158">
        <v>28</v>
      </c>
      <c r="B48" s="158" t="s">
        <v>104</v>
      </c>
      <c r="C48" s="158" t="s">
        <v>105</v>
      </c>
      <c r="D48" s="159">
        <v>286231</v>
      </c>
      <c r="E48" s="160" t="s">
        <v>160</v>
      </c>
      <c r="F48" s="158" t="s">
        <v>107</v>
      </c>
      <c r="G48" s="161">
        <v>20</v>
      </c>
      <c r="H48" s="161"/>
      <c r="I48" s="161"/>
      <c r="J48" s="162">
        <v>0.0002</v>
      </c>
      <c r="K48" s="161">
        <f t="shared" si="2"/>
        <v>0.004</v>
      </c>
      <c r="L48" s="162">
        <v>0</v>
      </c>
      <c r="M48" s="161">
        <f t="shared" si="3"/>
        <v>0</v>
      </c>
      <c r="N48" s="163">
        <v>20</v>
      </c>
      <c r="O48" s="164">
        <v>32</v>
      </c>
      <c r="P48" s="159" t="s">
        <v>103</v>
      </c>
    </row>
    <row r="49" spans="1:16" s="152" customFormat="1" ht="24" customHeight="1">
      <c r="A49" s="151">
        <v>29</v>
      </c>
      <c r="B49" s="151" t="s">
        <v>102</v>
      </c>
      <c r="C49" s="151" t="s">
        <v>113</v>
      </c>
      <c r="D49" s="152">
        <v>722239107</v>
      </c>
      <c r="E49" s="153" t="s">
        <v>161</v>
      </c>
      <c r="F49" s="151" t="s">
        <v>107</v>
      </c>
      <c r="G49" s="154">
        <v>1</v>
      </c>
      <c r="H49" s="154"/>
      <c r="I49" s="154"/>
      <c r="J49" s="155">
        <v>2E-05</v>
      </c>
      <c r="K49" s="154">
        <f t="shared" si="2"/>
        <v>2E-05</v>
      </c>
      <c r="L49" s="155">
        <v>0</v>
      </c>
      <c r="M49" s="154">
        <f t="shared" si="3"/>
        <v>0</v>
      </c>
      <c r="N49" s="156">
        <v>20</v>
      </c>
      <c r="O49" s="157">
        <v>16</v>
      </c>
      <c r="P49" s="152" t="s">
        <v>103</v>
      </c>
    </row>
    <row r="50" spans="1:16" s="152" customFormat="1" ht="13.5" customHeight="1">
      <c r="A50" s="158">
        <v>30</v>
      </c>
      <c r="B50" s="158" t="s">
        <v>104</v>
      </c>
      <c r="C50" s="158" t="s">
        <v>105</v>
      </c>
      <c r="D50" s="159">
        <v>286231</v>
      </c>
      <c r="E50" s="160" t="s">
        <v>162</v>
      </c>
      <c r="F50" s="158" t="s">
        <v>107</v>
      </c>
      <c r="G50" s="161">
        <v>1</v>
      </c>
      <c r="H50" s="161"/>
      <c r="I50" s="161"/>
      <c r="J50" s="162">
        <v>0.0002</v>
      </c>
      <c r="K50" s="161">
        <f t="shared" si="2"/>
        <v>0.0002</v>
      </c>
      <c r="L50" s="162">
        <v>0</v>
      </c>
      <c r="M50" s="161">
        <f t="shared" si="3"/>
        <v>0</v>
      </c>
      <c r="N50" s="163">
        <v>20</v>
      </c>
      <c r="O50" s="164">
        <v>32</v>
      </c>
      <c r="P50" s="159" t="s">
        <v>103</v>
      </c>
    </row>
    <row r="51" spans="1:16" s="152" customFormat="1" ht="13.5" customHeight="1">
      <c r="A51" s="151">
        <v>31</v>
      </c>
      <c r="B51" s="151" t="s">
        <v>102</v>
      </c>
      <c r="C51" s="151" t="s">
        <v>126</v>
      </c>
      <c r="D51" s="152" t="s">
        <v>127</v>
      </c>
      <c r="E51" s="153" t="s">
        <v>163</v>
      </c>
      <c r="F51" s="151" t="s">
        <v>106</v>
      </c>
      <c r="G51" s="154">
        <v>411</v>
      </c>
      <c r="H51" s="154"/>
      <c r="I51" s="154"/>
      <c r="J51" s="155">
        <v>0</v>
      </c>
      <c r="K51" s="154">
        <f t="shared" si="2"/>
        <v>0</v>
      </c>
      <c r="L51" s="155">
        <v>0</v>
      </c>
      <c r="M51" s="154">
        <f t="shared" si="3"/>
        <v>0</v>
      </c>
      <c r="N51" s="156">
        <v>20</v>
      </c>
      <c r="O51" s="157">
        <v>16</v>
      </c>
      <c r="P51" s="152" t="s">
        <v>103</v>
      </c>
    </row>
    <row r="52" spans="1:16" s="152" customFormat="1" ht="13.5" customHeight="1">
      <c r="A52" s="151">
        <v>32</v>
      </c>
      <c r="B52" s="151" t="s">
        <v>102</v>
      </c>
      <c r="C52" s="151" t="s">
        <v>126</v>
      </c>
      <c r="D52" s="152" t="s">
        <v>127</v>
      </c>
      <c r="E52" s="153" t="s">
        <v>164</v>
      </c>
      <c r="F52" s="151" t="s">
        <v>106</v>
      </c>
      <c r="G52" s="154">
        <v>130</v>
      </c>
      <c r="H52" s="154"/>
      <c r="I52" s="154"/>
      <c r="J52" s="155">
        <v>0</v>
      </c>
      <c r="K52" s="154">
        <f t="shared" si="2"/>
        <v>0</v>
      </c>
      <c r="L52" s="155">
        <v>0</v>
      </c>
      <c r="M52" s="154">
        <f t="shared" si="3"/>
        <v>0</v>
      </c>
      <c r="N52" s="156">
        <v>20</v>
      </c>
      <c r="O52" s="157">
        <v>16</v>
      </c>
      <c r="P52" s="152" t="s">
        <v>103</v>
      </c>
    </row>
    <row r="53" spans="1:16" s="152" customFormat="1" ht="13.5" customHeight="1">
      <c r="A53" s="151">
        <v>33</v>
      </c>
      <c r="B53" s="151" t="s">
        <v>102</v>
      </c>
      <c r="C53" s="151" t="s">
        <v>126</v>
      </c>
      <c r="D53" s="152" t="s">
        <v>127</v>
      </c>
      <c r="E53" s="153" t="s">
        <v>165</v>
      </c>
      <c r="F53" s="151" t="s">
        <v>106</v>
      </c>
      <c r="G53" s="154">
        <v>80</v>
      </c>
      <c r="H53" s="154"/>
      <c r="I53" s="154"/>
      <c r="J53" s="155">
        <v>0</v>
      </c>
      <c r="K53" s="154">
        <f t="shared" si="2"/>
        <v>0</v>
      </c>
      <c r="L53" s="155">
        <v>0</v>
      </c>
      <c r="M53" s="154">
        <f t="shared" si="3"/>
        <v>0</v>
      </c>
      <c r="N53" s="156">
        <v>20</v>
      </c>
      <c r="O53" s="157">
        <v>16</v>
      </c>
      <c r="P53" s="152" t="s">
        <v>103</v>
      </c>
    </row>
    <row r="54" spans="1:16" s="152" customFormat="1" ht="13.5" customHeight="1">
      <c r="A54" s="151">
        <v>34</v>
      </c>
      <c r="B54" s="151" t="s">
        <v>102</v>
      </c>
      <c r="C54" s="151" t="s">
        <v>126</v>
      </c>
      <c r="D54" s="152">
        <v>733190107</v>
      </c>
      <c r="E54" s="153" t="s">
        <v>169</v>
      </c>
      <c r="F54" s="151" t="s">
        <v>106</v>
      </c>
      <c r="G54" s="154">
        <v>125</v>
      </c>
      <c r="H54" s="154"/>
      <c r="I54" s="154"/>
      <c r="J54" s="155">
        <v>0</v>
      </c>
      <c r="K54" s="154">
        <f t="shared" si="2"/>
        <v>0</v>
      </c>
      <c r="L54" s="155">
        <v>0</v>
      </c>
      <c r="M54" s="154">
        <f t="shared" si="3"/>
        <v>0</v>
      </c>
      <c r="N54" s="156">
        <v>20</v>
      </c>
      <c r="O54" s="157">
        <v>16</v>
      </c>
      <c r="P54" s="152" t="s">
        <v>103</v>
      </c>
    </row>
    <row r="55" spans="1:16" s="152" customFormat="1" ht="13.5" customHeight="1">
      <c r="A55" s="151">
        <v>35</v>
      </c>
      <c r="B55" s="151" t="s">
        <v>102</v>
      </c>
      <c r="C55" s="151" t="s">
        <v>113</v>
      </c>
      <c r="D55" s="152" t="s">
        <v>128</v>
      </c>
      <c r="E55" s="153" t="s">
        <v>129</v>
      </c>
      <c r="F55" s="151" t="s">
        <v>106</v>
      </c>
      <c r="G55" s="154">
        <v>746</v>
      </c>
      <c r="H55" s="154"/>
      <c r="I55" s="154"/>
      <c r="J55" s="155">
        <v>1E-05</v>
      </c>
      <c r="K55" s="154">
        <f t="shared" si="2"/>
        <v>0.0074600000000000005</v>
      </c>
      <c r="L55" s="155">
        <v>0</v>
      </c>
      <c r="M55" s="154">
        <f t="shared" si="3"/>
        <v>0</v>
      </c>
      <c r="N55" s="156">
        <v>20</v>
      </c>
      <c r="O55" s="157">
        <v>16</v>
      </c>
      <c r="P55" s="152" t="s">
        <v>103</v>
      </c>
    </row>
    <row r="56" spans="1:16" s="152" customFormat="1" ht="13.5" customHeight="1">
      <c r="A56" s="151">
        <v>36</v>
      </c>
      <c r="B56" s="151" t="s">
        <v>102</v>
      </c>
      <c r="C56" s="151" t="s">
        <v>113</v>
      </c>
      <c r="D56" s="152">
        <v>998722201</v>
      </c>
      <c r="E56" s="153" t="s">
        <v>168</v>
      </c>
      <c r="F56" s="151" t="s">
        <v>42</v>
      </c>
      <c r="G56" s="154">
        <f>I55+I54+I53+I52+I51+I50+I49+I48+I47+I46+I45+I44+I43+I42+I41+I40+I39+I38+I37+I36+I35+I34+I33+I32+I31</f>
        <v>0</v>
      </c>
      <c r="H56" s="154"/>
      <c r="I56" s="154"/>
      <c r="J56" s="155">
        <v>0</v>
      </c>
      <c r="K56" s="154">
        <f t="shared" si="2"/>
        <v>0</v>
      </c>
      <c r="L56" s="155">
        <v>0</v>
      </c>
      <c r="M56" s="154">
        <f t="shared" si="3"/>
        <v>0</v>
      </c>
      <c r="N56" s="156">
        <v>20</v>
      </c>
      <c r="O56" s="157">
        <v>16</v>
      </c>
      <c r="P56" s="152" t="s">
        <v>103</v>
      </c>
    </row>
    <row r="57" spans="1:15" s="152" customFormat="1" ht="13.5" customHeight="1">
      <c r="A57" s="151"/>
      <c r="B57" s="151"/>
      <c r="C57" s="151"/>
      <c r="E57" s="153"/>
      <c r="F57" s="151"/>
      <c r="G57" s="154"/>
      <c r="H57" s="154"/>
      <c r="I57" s="154"/>
      <c r="J57" s="155"/>
      <c r="K57" s="154"/>
      <c r="L57" s="155"/>
      <c r="M57" s="154"/>
      <c r="N57" s="156"/>
      <c r="O57" s="157"/>
    </row>
    <row r="58" spans="1:23" s="165" customFormat="1" ht="12.75" customHeight="1">
      <c r="A58" s="165" t="s">
        <v>141</v>
      </c>
      <c r="B58" s="166" t="s">
        <v>59</v>
      </c>
      <c r="D58" s="167" t="s">
        <v>130</v>
      </c>
      <c r="E58" s="167" t="s">
        <v>131</v>
      </c>
      <c r="I58" s="168"/>
      <c r="K58" s="168">
        <f>SUM(K59:K68)</f>
        <v>5.340218245</v>
      </c>
      <c r="M58" s="168">
        <f>SUM(M59:M68)</f>
        <v>0</v>
      </c>
      <c r="P58" s="167" t="s">
        <v>101</v>
      </c>
      <c r="U58" s="152"/>
      <c r="W58" s="152"/>
    </row>
    <row r="59" spans="1:16" s="152" customFormat="1" ht="15" customHeight="1">
      <c r="A59" s="151">
        <v>37</v>
      </c>
      <c r="B59" s="151" t="s">
        <v>102</v>
      </c>
      <c r="C59" s="151" t="s">
        <v>113</v>
      </c>
      <c r="D59" s="152">
        <v>723100110</v>
      </c>
      <c r="E59" s="153" t="s">
        <v>173</v>
      </c>
      <c r="F59" s="151" t="s">
        <v>106</v>
      </c>
      <c r="G59" s="154">
        <v>120</v>
      </c>
      <c r="H59" s="154"/>
      <c r="I59" s="154"/>
      <c r="J59" s="155">
        <v>0.0096853059</v>
      </c>
      <c r="K59" s="154">
        <f aca="true" t="shared" si="4" ref="K59:K68">G59*J59</f>
        <v>1.162236708</v>
      </c>
      <c r="L59" s="155">
        <v>0</v>
      </c>
      <c r="M59" s="154">
        <f aca="true" t="shared" si="5" ref="M59:M68">G59*L59</f>
        <v>0</v>
      </c>
      <c r="N59" s="156">
        <v>20</v>
      </c>
      <c r="O59" s="157">
        <v>16</v>
      </c>
      <c r="P59" s="152" t="s">
        <v>103</v>
      </c>
    </row>
    <row r="60" spans="1:16" s="152" customFormat="1" ht="15" customHeight="1">
      <c r="A60" s="151">
        <v>38</v>
      </c>
      <c r="B60" s="151" t="s">
        <v>102</v>
      </c>
      <c r="C60" s="151" t="s">
        <v>113</v>
      </c>
      <c r="D60" s="152">
        <v>723100111</v>
      </c>
      <c r="E60" s="153" t="s">
        <v>174</v>
      </c>
      <c r="F60" s="151" t="s">
        <v>106</v>
      </c>
      <c r="G60" s="154">
        <v>250</v>
      </c>
      <c r="H60" s="154"/>
      <c r="I60" s="154"/>
      <c r="J60" s="155">
        <v>0.0096853059</v>
      </c>
      <c r="K60" s="154">
        <f>G60*J60</f>
        <v>2.421326475</v>
      </c>
      <c r="L60" s="155">
        <v>0</v>
      </c>
      <c r="M60" s="154">
        <f>G60*L60</f>
        <v>0</v>
      </c>
      <c r="N60" s="156">
        <v>20</v>
      </c>
      <c r="O60" s="157">
        <v>16</v>
      </c>
      <c r="P60" s="152" t="s">
        <v>103</v>
      </c>
    </row>
    <row r="61" spans="1:16" s="152" customFormat="1" ht="21.75" customHeight="1">
      <c r="A61" s="151">
        <v>39</v>
      </c>
      <c r="B61" s="151" t="s">
        <v>102</v>
      </c>
      <c r="C61" s="151" t="s">
        <v>113</v>
      </c>
      <c r="D61" s="152" t="s">
        <v>182</v>
      </c>
      <c r="E61" s="153" t="s">
        <v>183</v>
      </c>
      <c r="F61" s="151" t="s">
        <v>107</v>
      </c>
      <c r="G61" s="154">
        <v>10</v>
      </c>
      <c r="H61" s="154"/>
      <c r="I61" s="154"/>
      <c r="J61" s="155">
        <v>0.0096853059</v>
      </c>
      <c r="K61" s="154">
        <f t="shared" si="4"/>
        <v>0.09685305899999999</v>
      </c>
      <c r="L61" s="155">
        <v>0</v>
      </c>
      <c r="M61" s="154">
        <f t="shared" si="5"/>
        <v>0</v>
      </c>
      <c r="N61" s="156">
        <v>20</v>
      </c>
      <c r="O61" s="157">
        <v>16</v>
      </c>
      <c r="P61" s="152" t="s">
        <v>103</v>
      </c>
    </row>
    <row r="62" spans="1:16" s="152" customFormat="1" ht="15" customHeight="1">
      <c r="A62" s="151">
        <v>40</v>
      </c>
      <c r="B62" s="151" t="s">
        <v>102</v>
      </c>
      <c r="C62" s="151" t="s">
        <v>113</v>
      </c>
      <c r="D62" s="152">
        <v>723150312</v>
      </c>
      <c r="E62" s="153" t="s">
        <v>178</v>
      </c>
      <c r="F62" s="151" t="s">
        <v>106</v>
      </c>
      <c r="G62" s="154">
        <v>50</v>
      </c>
      <c r="H62" s="154"/>
      <c r="I62" s="154"/>
      <c r="J62" s="155">
        <v>0.0096853059</v>
      </c>
      <c r="K62" s="154">
        <f t="shared" si="4"/>
        <v>0.484265295</v>
      </c>
      <c r="L62" s="155">
        <v>0</v>
      </c>
      <c r="M62" s="154">
        <f t="shared" si="5"/>
        <v>0</v>
      </c>
      <c r="N62" s="156">
        <v>20</v>
      </c>
      <c r="O62" s="157">
        <v>16</v>
      </c>
      <c r="P62" s="152" t="s">
        <v>103</v>
      </c>
    </row>
    <row r="63" spans="1:16" s="152" customFormat="1" ht="20.25" customHeight="1">
      <c r="A63" s="151">
        <v>41</v>
      </c>
      <c r="B63" s="151" t="s">
        <v>102</v>
      </c>
      <c r="C63" s="151" t="s">
        <v>113</v>
      </c>
      <c r="D63" s="152">
        <v>723230012</v>
      </c>
      <c r="E63" s="153" t="s">
        <v>176</v>
      </c>
      <c r="F63" s="151" t="s">
        <v>107</v>
      </c>
      <c r="G63" s="154">
        <v>120</v>
      </c>
      <c r="H63" s="154"/>
      <c r="I63" s="154"/>
      <c r="J63" s="155">
        <v>0.0096853059</v>
      </c>
      <c r="K63" s="154">
        <f t="shared" si="4"/>
        <v>1.162236708</v>
      </c>
      <c r="L63" s="155">
        <v>0</v>
      </c>
      <c r="M63" s="154">
        <f t="shared" si="5"/>
        <v>0</v>
      </c>
      <c r="N63" s="156">
        <v>20</v>
      </c>
      <c r="O63" s="157">
        <v>16</v>
      </c>
      <c r="P63" s="152" t="s">
        <v>103</v>
      </c>
    </row>
    <row r="64" spans="1:16" s="152" customFormat="1" ht="13.5" customHeight="1">
      <c r="A64" s="151">
        <v>42</v>
      </c>
      <c r="B64" s="158" t="s">
        <v>104</v>
      </c>
      <c r="C64" s="158" t="s">
        <v>105</v>
      </c>
      <c r="D64" s="159">
        <v>551</v>
      </c>
      <c r="E64" s="160" t="s">
        <v>132</v>
      </c>
      <c r="F64" s="158" t="s">
        <v>107</v>
      </c>
      <c r="G64" s="161">
        <v>120</v>
      </c>
      <c r="H64" s="161"/>
      <c r="I64" s="161"/>
      <c r="J64" s="162">
        <v>0.0001</v>
      </c>
      <c r="K64" s="161">
        <f t="shared" si="4"/>
        <v>0.012</v>
      </c>
      <c r="L64" s="162">
        <v>0</v>
      </c>
      <c r="M64" s="161">
        <f t="shared" si="5"/>
        <v>0</v>
      </c>
      <c r="N64" s="163">
        <v>20</v>
      </c>
      <c r="O64" s="164">
        <v>32</v>
      </c>
      <c r="P64" s="159" t="s">
        <v>103</v>
      </c>
    </row>
    <row r="65" spans="1:16" s="152" customFormat="1" ht="24" customHeight="1">
      <c r="A65" s="151">
        <v>43</v>
      </c>
      <c r="B65" s="151" t="s">
        <v>102</v>
      </c>
      <c r="C65" s="151" t="s">
        <v>113</v>
      </c>
      <c r="D65" s="152">
        <v>723219101</v>
      </c>
      <c r="E65" s="153" t="s">
        <v>175</v>
      </c>
      <c r="F65" s="151" t="s">
        <v>107</v>
      </c>
      <c r="G65" s="154">
        <v>10</v>
      </c>
      <c r="H65" s="154"/>
      <c r="I65" s="154"/>
      <c r="J65" s="155">
        <v>3E-05</v>
      </c>
      <c r="K65" s="154">
        <f t="shared" si="4"/>
        <v>0.00030000000000000003</v>
      </c>
      <c r="L65" s="155">
        <v>0</v>
      </c>
      <c r="M65" s="154">
        <f t="shared" si="5"/>
        <v>0</v>
      </c>
      <c r="N65" s="156">
        <v>20</v>
      </c>
      <c r="O65" s="157">
        <v>16</v>
      </c>
      <c r="P65" s="152" t="s">
        <v>103</v>
      </c>
    </row>
    <row r="66" spans="1:16" s="152" customFormat="1" ht="13.5" customHeight="1">
      <c r="A66" s="158">
        <v>44</v>
      </c>
      <c r="B66" s="158" t="s">
        <v>104</v>
      </c>
      <c r="C66" s="158" t="s">
        <v>105</v>
      </c>
      <c r="D66" s="159">
        <v>551</v>
      </c>
      <c r="E66" s="160" t="s">
        <v>177</v>
      </c>
      <c r="F66" s="158" t="s">
        <v>107</v>
      </c>
      <c r="G66" s="161">
        <v>10</v>
      </c>
      <c r="H66" s="161"/>
      <c r="I66" s="161"/>
      <c r="J66" s="162">
        <v>0.0001</v>
      </c>
      <c r="K66" s="161">
        <f t="shared" si="4"/>
        <v>0.001</v>
      </c>
      <c r="L66" s="162">
        <v>0</v>
      </c>
      <c r="M66" s="161">
        <f t="shared" si="5"/>
        <v>0</v>
      </c>
      <c r="N66" s="163">
        <v>20</v>
      </c>
      <c r="O66" s="164">
        <v>32</v>
      </c>
      <c r="P66" s="159" t="s">
        <v>103</v>
      </c>
    </row>
    <row r="67" spans="1:16" s="152" customFormat="1" ht="13.5" customHeight="1">
      <c r="A67" s="151">
        <v>45</v>
      </c>
      <c r="B67" s="151" t="s">
        <v>102</v>
      </c>
      <c r="C67" s="151" t="s">
        <v>133</v>
      </c>
      <c r="D67" s="152" t="s">
        <v>134</v>
      </c>
      <c r="E67" s="153" t="s">
        <v>135</v>
      </c>
      <c r="F67" s="151" t="s">
        <v>106</v>
      </c>
      <c r="G67" s="154">
        <v>370</v>
      </c>
      <c r="H67" s="154"/>
      <c r="I67" s="154"/>
      <c r="J67" s="155">
        <v>0</v>
      </c>
      <c r="K67" s="154">
        <f>G67*J67</f>
        <v>0</v>
      </c>
      <c r="L67" s="155">
        <v>0</v>
      </c>
      <c r="M67" s="154">
        <f>G67*L67</f>
        <v>0</v>
      </c>
      <c r="N67" s="156">
        <v>20</v>
      </c>
      <c r="O67" s="157">
        <v>64</v>
      </c>
      <c r="P67" s="152" t="s">
        <v>103</v>
      </c>
    </row>
    <row r="68" spans="1:16" s="152" customFormat="1" ht="13.5" customHeight="1">
      <c r="A68" s="151">
        <v>46</v>
      </c>
      <c r="B68" s="151" t="s">
        <v>102</v>
      </c>
      <c r="C68" s="151" t="s">
        <v>113</v>
      </c>
      <c r="D68" s="152">
        <v>998723204</v>
      </c>
      <c r="E68" s="153" t="s">
        <v>167</v>
      </c>
      <c r="F68" s="151" t="s">
        <v>42</v>
      </c>
      <c r="G68" s="154">
        <f>SUM(I59:I67)</f>
        <v>0</v>
      </c>
      <c r="H68" s="154"/>
      <c r="I68" s="154"/>
      <c r="J68" s="155">
        <v>0</v>
      </c>
      <c r="K68" s="154">
        <f t="shared" si="4"/>
        <v>0</v>
      </c>
      <c r="L68" s="155">
        <v>0</v>
      </c>
      <c r="M68" s="154">
        <f t="shared" si="5"/>
        <v>0</v>
      </c>
      <c r="N68" s="156">
        <v>20</v>
      </c>
      <c r="O68" s="157">
        <v>16</v>
      </c>
      <c r="P68" s="152" t="s">
        <v>103</v>
      </c>
    </row>
    <row r="69" spans="5:23" s="174" customFormat="1" ht="12.75" customHeight="1">
      <c r="E69" s="175" t="s">
        <v>85</v>
      </c>
      <c r="I69" s="176"/>
      <c r="K69" s="176" t="e">
        <f>#REF!+K14+#REF!</f>
        <v>#REF!</v>
      </c>
      <c r="M69" s="176" t="e">
        <f>#REF!+M14+#REF!</f>
        <v>#REF!</v>
      </c>
      <c r="U69" s="152">
        <f>IF(O69="","",COUNT($O$14:O69))</f>
      </c>
      <c r="W69" s="152"/>
    </row>
    <row r="70" s="149" customFormat="1" ht="11.25" customHeight="1">
      <c r="W70" s="152">
        <f>IF(I70="","",0)</f>
      </c>
    </row>
    <row r="71" s="149" customFormat="1" ht="11.25" customHeight="1"/>
    <row r="72" s="149" customFormat="1" ht="11.25" customHeight="1">
      <c r="A72" s="149" t="s">
        <v>184</v>
      </c>
    </row>
    <row r="73" s="149" customFormat="1" ht="11.25" customHeight="1">
      <c r="A73" s="149" t="s">
        <v>180</v>
      </c>
    </row>
    <row r="74" s="149" customFormat="1" ht="11.25" customHeight="1"/>
    <row r="75" s="149" customFormat="1" ht="11.25" customHeight="1"/>
    <row r="76" s="149" customFormat="1" ht="11.25" customHeight="1"/>
    <row r="77" s="149" customFormat="1" ht="11.25" customHeight="1"/>
    <row r="78" s="149" customFormat="1" ht="11.25" customHeight="1"/>
    <row r="79" s="149" customFormat="1" ht="11.25" customHeight="1"/>
    <row r="80" s="149" customFormat="1" ht="11.25" customHeight="1"/>
    <row r="81" s="149" customFormat="1" ht="11.25" customHeight="1"/>
    <row r="82" s="149" customFormat="1" ht="11.25" customHeight="1"/>
    <row r="83" s="149" customFormat="1" ht="11.25" customHeight="1"/>
    <row r="84" s="149" customFormat="1" ht="11.25" customHeight="1"/>
    <row r="85" s="149" customFormat="1" ht="11.25" customHeight="1"/>
    <row r="86" s="149" customFormat="1" ht="11.25" customHeight="1"/>
    <row r="87" s="149" customFormat="1" ht="11.25" customHeight="1"/>
    <row r="88" s="149" customFormat="1" ht="11.25" customHeight="1"/>
    <row r="89" s="149" customFormat="1" ht="11.25" customHeight="1"/>
    <row r="90" s="149" customFormat="1" ht="11.25" customHeight="1"/>
    <row r="91" s="149" customFormat="1" ht="11.25" customHeight="1"/>
    <row r="92" s="149" customFormat="1" ht="11.25" customHeight="1"/>
    <row r="93" s="149" customFormat="1" ht="11.25" customHeight="1"/>
    <row r="94" s="149" customFormat="1" ht="11.25" customHeight="1"/>
    <row r="95" s="149" customFormat="1" ht="11.25" customHeight="1"/>
    <row r="96" s="149" customFormat="1" ht="11.25" customHeight="1"/>
    <row r="97" s="149" customFormat="1" ht="11.25" customHeight="1"/>
    <row r="98" s="149" customFormat="1" ht="11.25" customHeight="1"/>
    <row r="99" s="149" customFormat="1" ht="11.25" customHeight="1"/>
    <row r="100" s="149" customFormat="1" ht="11.25" customHeight="1"/>
    <row r="101" s="149" customFormat="1" ht="11.25" customHeight="1"/>
    <row r="102" s="149" customFormat="1" ht="11.25" customHeight="1"/>
    <row r="103" s="149" customFormat="1" ht="11.25" customHeight="1"/>
    <row r="104" s="149" customFormat="1" ht="11.25" customHeight="1"/>
    <row r="105" s="149" customFormat="1" ht="11.25" customHeight="1"/>
    <row r="106" s="149" customFormat="1" ht="11.25" customHeight="1"/>
    <row r="107" s="149" customFormat="1" ht="11.25" customHeight="1"/>
    <row r="108" s="149" customFormat="1" ht="11.25" customHeight="1"/>
    <row r="109" s="149" customFormat="1" ht="11.25" customHeight="1"/>
    <row r="110" s="149" customFormat="1" ht="11.25" customHeight="1"/>
    <row r="111" s="149" customFormat="1" ht="11.25" customHeight="1"/>
    <row r="112" s="149" customFormat="1" ht="11.25" customHeight="1"/>
    <row r="113" s="149" customFormat="1" ht="11.25" customHeight="1"/>
    <row r="114" s="149" customFormat="1" ht="11.25" customHeight="1"/>
    <row r="115" s="149" customFormat="1" ht="11.25" customHeight="1"/>
    <row r="116" s="149" customFormat="1" ht="11.25" customHeight="1"/>
    <row r="117" s="149" customFormat="1" ht="11.25" customHeight="1"/>
    <row r="118" s="149" customFormat="1" ht="11.25" customHeight="1"/>
    <row r="119" s="149" customFormat="1" ht="11.25" customHeight="1"/>
    <row r="120" s="149" customFormat="1" ht="11.25" customHeight="1"/>
    <row r="121" s="149" customFormat="1" ht="11.25" customHeight="1"/>
    <row r="122" s="149" customFormat="1" ht="11.25" customHeight="1"/>
    <row r="123" s="149" customFormat="1" ht="11.25" customHeight="1"/>
    <row r="124" s="149" customFormat="1" ht="11.25" customHeight="1"/>
    <row r="125" s="149" customFormat="1" ht="11.25" customHeight="1"/>
    <row r="126" s="149" customFormat="1" ht="11.25" customHeight="1"/>
    <row r="127" s="149" customFormat="1" ht="11.25" customHeight="1"/>
    <row r="128" s="149" customFormat="1" ht="11.25" customHeight="1"/>
    <row r="129" s="149" customFormat="1" ht="11.25" customHeight="1"/>
    <row r="130" s="149" customFormat="1" ht="11.25" customHeight="1"/>
    <row r="131" s="149" customFormat="1" ht="11.25" customHeight="1"/>
    <row r="132" s="149" customFormat="1" ht="11.25" customHeight="1"/>
    <row r="133" s="149" customFormat="1" ht="11.25" customHeight="1"/>
    <row r="134" s="149" customFormat="1" ht="11.25" customHeight="1"/>
    <row r="135" s="149" customFormat="1" ht="11.25" customHeight="1"/>
    <row r="136" s="149" customFormat="1" ht="11.25" customHeight="1"/>
    <row r="137" s="149" customFormat="1" ht="11.25" customHeight="1"/>
    <row r="138" s="149" customFormat="1" ht="11.25" customHeight="1"/>
    <row r="139" s="149" customFormat="1" ht="11.25" customHeight="1"/>
    <row r="140" s="149" customFormat="1" ht="11.25" customHeight="1"/>
    <row r="141" s="149" customFormat="1" ht="11.25" customHeight="1"/>
    <row r="142" s="149" customFormat="1" ht="11.25" customHeight="1"/>
    <row r="143" s="149" customFormat="1" ht="11.25" customHeight="1"/>
    <row r="144" s="149" customFormat="1" ht="11.25" customHeight="1"/>
    <row r="145" s="149" customFormat="1" ht="11.25" customHeight="1"/>
    <row r="146" s="149" customFormat="1" ht="11.25" customHeight="1"/>
    <row r="147" s="149" customFormat="1" ht="11.25" customHeight="1"/>
    <row r="148" s="149" customFormat="1" ht="11.25" customHeight="1"/>
    <row r="149" s="149" customFormat="1" ht="11.25" customHeight="1"/>
    <row r="150" s="149" customFormat="1" ht="11.25" customHeight="1"/>
    <row r="151" s="149" customFormat="1" ht="11.25" customHeight="1"/>
    <row r="152" s="149" customFormat="1" ht="11.25" customHeight="1"/>
    <row r="153" s="149" customFormat="1" ht="11.25" customHeight="1"/>
    <row r="154" s="149" customFormat="1" ht="11.25" customHeight="1"/>
    <row r="155" s="149" customFormat="1" ht="11.25" customHeight="1"/>
    <row r="156" s="149" customFormat="1" ht="11.25" customHeight="1"/>
    <row r="157" s="149" customFormat="1" ht="11.25" customHeight="1"/>
    <row r="158" s="149" customFormat="1" ht="11.25" customHeight="1"/>
    <row r="159" s="149" customFormat="1" ht="11.25" customHeight="1"/>
    <row r="160" s="149" customFormat="1" ht="11.25" customHeight="1"/>
    <row r="161" s="149" customFormat="1" ht="11.25" customHeight="1"/>
    <row r="162" s="149" customFormat="1" ht="11.25" customHeight="1"/>
    <row r="163" s="149" customFormat="1" ht="11.25" customHeight="1"/>
    <row r="164" s="149" customFormat="1" ht="11.25" customHeight="1"/>
    <row r="165" s="149" customFormat="1" ht="11.25" customHeight="1"/>
    <row r="166" s="149" customFormat="1" ht="11.25" customHeight="1"/>
    <row r="167" s="149" customFormat="1" ht="11.25" customHeight="1"/>
    <row r="168" s="149" customFormat="1" ht="11.25" customHeight="1"/>
    <row r="169" s="149" customFormat="1" ht="11.25" customHeight="1"/>
    <row r="170" s="149" customFormat="1" ht="11.25" customHeight="1"/>
    <row r="171" s="149" customFormat="1" ht="11.25" customHeight="1"/>
    <row r="172" s="149" customFormat="1" ht="11.25" customHeight="1"/>
    <row r="173" s="149" customFormat="1" ht="11.25" customHeight="1"/>
    <row r="174" s="149" customFormat="1" ht="11.25" customHeight="1"/>
    <row r="175" s="149" customFormat="1" ht="11.25" customHeight="1"/>
    <row r="176" s="149" customFormat="1" ht="11.25" customHeight="1"/>
    <row r="177" s="149" customFormat="1" ht="11.25" customHeight="1"/>
    <row r="178" s="149" customFormat="1" ht="11.25" customHeight="1"/>
    <row r="179" s="149" customFormat="1" ht="11.25" customHeight="1"/>
    <row r="180" s="149" customFormat="1" ht="11.25" customHeight="1"/>
    <row r="181" s="149" customFormat="1" ht="11.25" customHeight="1"/>
    <row r="182" s="149" customFormat="1" ht="11.25" customHeight="1"/>
    <row r="183" s="149" customFormat="1" ht="11.25" customHeight="1"/>
    <row r="184" s="149" customFormat="1" ht="11.25" customHeight="1"/>
    <row r="185" s="149" customFormat="1" ht="11.25" customHeight="1"/>
    <row r="186" s="149" customFormat="1" ht="11.25" customHeight="1"/>
    <row r="187" s="149" customFormat="1" ht="11.25" customHeight="1"/>
    <row r="188" s="149" customFormat="1" ht="11.25" customHeight="1"/>
    <row r="189" s="149" customFormat="1" ht="11.25" customHeight="1"/>
    <row r="190" s="149" customFormat="1" ht="11.25" customHeight="1"/>
    <row r="191" s="149" customFormat="1" ht="11.25" customHeight="1"/>
    <row r="192" s="149" customFormat="1" ht="11.25" customHeight="1"/>
    <row r="193" s="149" customFormat="1" ht="11.25" customHeight="1"/>
    <row r="194" s="149" customFormat="1" ht="11.25" customHeight="1"/>
    <row r="195" s="149" customFormat="1" ht="11.25" customHeight="1"/>
    <row r="196" s="149" customFormat="1" ht="11.25" customHeight="1"/>
    <row r="197" s="149" customFormat="1" ht="11.25" customHeight="1"/>
    <row r="198" s="149" customFormat="1" ht="11.25" customHeight="1"/>
    <row r="199" s="149" customFormat="1" ht="11.25" customHeight="1"/>
    <row r="200" s="149" customFormat="1" ht="11.25" customHeight="1"/>
    <row r="201" s="149" customFormat="1" ht="11.25" customHeight="1"/>
    <row r="202" s="149" customFormat="1" ht="11.25" customHeight="1"/>
    <row r="203" s="149" customFormat="1" ht="11.25" customHeight="1"/>
    <row r="204" s="149" customFormat="1" ht="11.25" customHeight="1"/>
    <row r="205" s="149" customFormat="1" ht="11.25" customHeight="1"/>
    <row r="206" s="149" customFormat="1" ht="11.25" customHeight="1"/>
    <row r="207" s="149" customFormat="1" ht="11.25" customHeight="1"/>
    <row r="208" s="149" customFormat="1" ht="11.25" customHeight="1"/>
    <row r="209" s="149" customFormat="1" ht="11.25" customHeight="1"/>
    <row r="210" s="149" customFormat="1" ht="11.25" customHeight="1"/>
    <row r="211" s="149" customFormat="1" ht="11.25" customHeight="1"/>
    <row r="212" s="149" customFormat="1" ht="11.25" customHeight="1"/>
    <row r="213" s="149" customFormat="1" ht="11.25" customHeight="1"/>
    <row r="214" s="149" customFormat="1" ht="11.25" customHeight="1"/>
    <row r="215" s="149" customFormat="1" ht="11.25" customHeight="1"/>
    <row r="216" s="149" customFormat="1" ht="11.25" customHeight="1"/>
    <row r="217" s="149" customFormat="1" ht="11.25" customHeight="1"/>
    <row r="218" s="149" customFormat="1" ht="11.25" customHeight="1"/>
    <row r="219" s="149" customFormat="1" ht="11.25" customHeight="1"/>
    <row r="220" s="149" customFormat="1" ht="11.25" customHeight="1"/>
    <row r="221" s="149" customFormat="1" ht="11.25" customHeight="1"/>
    <row r="222" s="149" customFormat="1" ht="11.25" customHeight="1"/>
    <row r="223" s="149" customFormat="1" ht="11.25" customHeight="1"/>
    <row r="224" s="149" customFormat="1" ht="11.25" customHeight="1"/>
    <row r="225" s="149" customFormat="1" ht="11.25" customHeight="1"/>
    <row r="226" s="149" customFormat="1" ht="11.25" customHeight="1"/>
    <row r="227" s="149" customFormat="1" ht="11.25" customHeight="1"/>
    <row r="228" s="149" customFormat="1" ht="11.25" customHeight="1"/>
    <row r="229" s="149" customFormat="1" ht="11.25" customHeight="1"/>
    <row r="230" s="149" customFormat="1" ht="11.25" customHeight="1"/>
    <row r="231" s="149" customFormat="1" ht="11.25" customHeight="1"/>
    <row r="232" s="149" customFormat="1" ht="11.25" customHeight="1"/>
    <row r="233" s="149" customFormat="1" ht="11.25" customHeight="1"/>
    <row r="234" s="149" customFormat="1" ht="11.25" customHeight="1"/>
    <row r="235" s="149" customFormat="1" ht="11.25" customHeight="1"/>
    <row r="236" s="149" customFormat="1" ht="11.25" customHeight="1"/>
    <row r="237" s="149" customFormat="1" ht="11.25" customHeight="1"/>
    <row r="238" s="149" customFormat="1" ht="11.25" customHeight="1"/>
    <row r="239" s="149" customFormat="1" ht="11.25" customHeight="1"/>
    <row r="240" s="149" customFormat="1" ht="11.25" customHeight="1"/>
    <row r="241" s="149" customFormat="1" ht="11.25" customHeight="1"/>
    <row r="242" s="149" customFormat="1" ht="11.25" customHeight="1"/>
    <row r="243" s="149" customFormat="1" ht="11.25" customHeight="1"/>
    <row r="244" s="149" customFormat="1" ht="11.25" customHeight="1"/>
    <row r="245" s="149" customFormat="1" ht="11.25" customHeight="1"/>
    <row r="246" s="149" customFormat="1" ht="11.25" customHeight="1"/>
    <row r="247" s="149" customFormat="1" ht="11.25" customHeight="1"/>
    <row r="248" s="149" customFormat="1" ht="11.25" customHeight="1"/>
    <row r="249" s="149" customFormat="1" ht="11.25" customHeight="1"/>
    <row r="250" s="149" customFormat="1" ht="11.25" customHeight="1"/>
    <row r="251" s="149" customFormat="1" ht="11.25" customHeight="1"/>
    <row r="252" s="149" customFormat="1" ht="11.25" customHeight="1"/>
    <row r="253" s="149" customFormat="1" ht="11.25" customHeight="1"/>
    <row r="254" s="149" customFormat="1" ht="11.25" customHeight="1"/>
    <row r="255" s="149" customFormat="1" ht="11.25" customHeight="1"/>
    <row r="256" s="149" customFormat="1" ht="11.25" customHeight="1"/>
    <row r="257" s="149" customFormat="1" ht="11.25" customHeight="1"/>
    <row r="258" s="149" customFormat="1" ht="11.25" customHeight="1"/>
    <row r="259" s="149" customFormat="1" ht="11.25" customHeight="1"/>
    <row r="260" s="149" customFormat="1" ht="11.25" customHeight="1"/>
    <row r="261" s="149" customFormat="1" ht="11.25" customHeight="1"/>
    <row r="262" s="149" customFormat="1" ht="11.25" customHeight="1"/>
    <row r="263" s="149" customFormat="1" ht="11.25" customHeight="1"/>
    <row r="264" s="149" customFormat="1" ht="11.25" customHeight="1"/>
    <row r="265" s="149" customFormat="1" ht="11.25" customHeight="1"/>
    <row r="266" s="149" customFormat="1" ht="11.25" customHeight="1"/>
    <row r="267" s="149" customFormat="1" ht="11.25" customHeight="1"/>
    <row r="268" s="149" customFormat="1" ht="11.25" customHeight="1"/>
    <row r="269" s="149" customFormat="1" ht="11.25" customHeight="1"/>
    <row r="270" s="149" customFormat="1" ht="11.25" customHeight="1"/>
    <row r="271" s="149" customFormat="1" ht="11.25" customHeight="1"/>
    <row r="272" s="149" customFormat="1" ht="11.25" customHeight="1"/>
    <row r="273" s="149" customFormat="1" ht="11.25" customHeight="1"/>
    <row r="274" s="149" customFormat="1" ht="11.25" customHeight="1"/>
    <row r="275" s="149" customFormat="1" ht="11.25" customHeight="1"/>
    <row r="276" s="149" customFormat="1" ht="11.25" customHeight="1"/>
    <row r="277" s="149" customFormat="1" ht="11.25" customHeight="1"/>
    <row r="278" s="149" customFormat="1" ht="11.25" customHeight="1"/>
    <row r="279" s="149" customFormat="1" ht="11.25" customHeight="1"/>
    <row r="280" s="149" customFormat="1" ht="11.25" customHeight="1"/>
    <row r="281" s="149" customFormat="1" ht="11.25" customHeight="1"/>
    <row r="282" s="149" customFormat="1" ht="11.25" customHeight="1"/>
    <row r="283" s="149" customFormat="1" ht="11.25" customHeight="1"/>
    <row r="284" s="149" customFormat="1" ht="11.25" customHeight="1"/>
    <row r="285" s="149" customFormat="1" ht="11.25" customHeight="1"/>
    <row r="286" s="149" customFormat="1" ht="11.25" customHeight="1"/>
    <row r="287" s="149" customFormat="1" ht="11.25" customHeight="1"/>
    <row r="288" s="149" customFormat="1" ht="11.25" customHeight="1"/>
    <row r="289" s="149" customFormat="1" ht="11.25" customHeight="1"/>
    <row r="290" s="149" customFormat="1" ht="11.25" customHeight="1"/>
    <row r="291" s="149" customFormat="1" ht="11.25" customHeight="1"/>
    <row r="292" s="149" customFormat="1" ht="11.25" customHeight="1"/>
    <row r="293" s="149" customFormat="1" ht="11.25" customHeight="1"/>
    <row r="294" s="149" customFormat="1" ht="11.25" customHeight="1"/>
    <row r="295" s="149" customFormat="1" ht="11.25" customHeight="1"/>
    <row r="296" s="149" customFormat="1" ht="11.25" customHeight="1"/>
    <row r="297" s="149" customFormat="1" ht="11.25" customHeight="1"/>
    <row r="298" s="149" customFormat="1" ht="11.25" customHeight="1"/>
    <row r="299" s="149" customFormat="1" ht="11.25" customHeight="1"/>
    <row r="300" s="149" customFormat="1" ht="11.25" customHeight="1"/>
    <row r="301" s="149" customFormat="1" ht="11.25" customHeight="1"/>
    <row r="302" s="149" customFormat="1" ht="11.25" customHeight="1"/>
    <row r="303" s="149" customFormat="1" ht="11.25" customHeight="1"/>
    <row r="304" s="149" customFormat="1" ht="11.25" customHeight="1"/>
    <row r="305" s="149" customFormat="1" ht="11.25" customHeight="1"/>
    <row r="306" s="149" customFormat="1" ht="11.25" customHeight="1"/>
    <row r="307" s="149" customFormat="1" ht="11.25" customHeight="1"/>
    <row r="308" s="149" customFormat="1" ht="11.25" customHeight="1"/>
    <row r="309" s="149" customFormat="1" ht="11.25" customHeight="1"/>
    <row r="310" s="149" customFormat="1" ht="11.25" customHeight="1"/>
    <row r="311" s="149" customFormat="1" ht="11.25" customHeight="1"/>
    <row r="312" s="149" customFormat="1" ht="11.25" customHeight="1"/>
    <row r="313" s="149" customFormat="1" ht="11.25" customHeight="1"/>
    <row r="314" s="149" customFormat="1" ht="11.25" customHeight="1"/>
    <row r="315" s="149" customFormat="1" ht="11.25" customHeight="1"/>
    <row r="316" s="149" customFormat="1" ht="11.25" customHeight="1"/>
    <row r="317" s="149" customFormat="1" ht="11.25" customHeight="1"/>
    <row r="318" s="149" customFormat="1" ht="11.25" customHeight="1"/>
    <row r="319" s="149" customFormat="1" ht="11.25" customHeight="1"/>
    <row r="320" s="149" customFormat="1" ht="11.25" customHeight="1"/>
    <row r="321" s="149" customFormat="1" ht="11.25" customHeight="1"/>
    <row r="322" s="149" customFormat="1" ht="11.25" customHeight="1"/>
    <row r="323" s="149" customFormat="1" ht="11.25" customHeight="1"/>
    <row r="324" s="149" customFormat="1" ht="11.25" customHeight="1"/>
    <row r="325" s="149" customFormat="1" ht="11.25" customHeight="1"/>
    <row r="326" s="149" customFormat="1" ht="11.25" customHeight="1"/>
    <row r="327" s="149" customFormat="1" ht="11.25" customHeight="1"/>
    <row r="328" s="149" customFormat="1" ht="11.25" customHeight="1"/>
    <row r="329" s="149" customFormat="1" ht="11.25" customHeight="1"/>
    <row r="330" s="149" customFormat="1" ht="11.25" customHeight="1"/>
    <row r="331" s="149" customFormat="1" ht="11.25" customHeight="1"/>
    <row r="332" s="149" customFormat="1" ht="11.25" customHeight="1"/>
    <row r="333" s="149" customFormat="1" ht="11.25" customHeight="1"/>
    <row r="334" s="149" customFormat="1" ht="11.25" customHeight="1"/>
    <row r="335" s="149" customFormat="1" ht="11.25" customHeight="1"/>
    <row r="336" s="149" customFormat="1" ht="11.25" customHeight="1"/>
    <row r="337" s="149" customFormat="1" ht="11.25" customHeight="1"/>
    <row r="338" s="149" customFormat="1" ht="11.25" customHeight="1"/>
    <row r="339" s="149" customFormat="1" ht="11.25" customHeight="1"/>
    <row r="340" s="149" customFormat="1" ht="11.25" customHeight="1"/>
    <row r="341" s="149" customFormat="1" ht="11.25" customHeight="1"/>
    <row r="342" s="149" customFormat="1" ht="11.25" customHeight="1"/>
    <row r="343" s="149" customFormat="1" ht="11.25" customHeight="1"/>
    <row r="344" s="149" customFormat="1" ht="11.25" customHeight="1"/>
    <row r="345" s="149" customFormat="1" ht="11.25" customHeight="1"/>
    <row r="346" s="149" customFormat="1" ht="11.25" customHeight="1"/>
    <row r="347" s="149" customFormat="1" ht="11.25" customHeight="1"/>
    <row r="348" s="149" customFormat="1" ht="11.25" customHeight="1"/>
    <row r="349" s="149" customFormat="1" ht="11.25" customHeight="1"/>
    <row r="350" s="149" customFormat="1" ht="11.25" customHeight="1"/>
    <row r="351" s="149" customFormat="1" ht="11.25" customHeight="1"/>
    <row r="352" s="149" customFormat="1" ht="11.25" customHeight="1"/>
    <row r="353" s="149" customFormat="1" ht="11.25" customHeight="1"/>
    <row r="354" s="149" customFormat="1" ht="11.25" customHeight="1"/>
    <row r="355" s="149" customFormat="1" ht="11.25" customHeight="1"/>
    <row r="356" s="149" customFormat="1" ht="11.25" customHeight="1"/>
    <row r="357" s="149" customFormat="1" ht="11.25" customHeight="1"/>
    <row r="358" s="149" customFormat="1" ht="11.25" customHeight="1"/>
    <row r="359" s="149" customFormat="1" ht="11.25" customHeight="1"/>
    <row r="360" s="149" customFormat="1" ht="11.25" customHeight="1"/>
    <row r="361" s="149" customFormat="1" ht="11.25" customHeight="1"/>
    <row r="362" s="149" customFormat="1" ht="11.25" customHeight="1"/>
    <row r="363" s="149" customFormat="1" ht="11.25" customHeight="1"/>
    <row r="364" s="149" customFormat="1" ht="11.25" customHeight="1"/>
    <row r="365" s="149" customFormat="1" ht="11.25" customHeight="1"/>
    <row r="366" s="149" customFormat="1" ht="11.25" customHeight="1"/>
    <row r="367" s="149" customFormat="1" ht="11.25" customHeight="1"/>
    <row r="368" s="149" customFormat="1" ht="11.25" customHeight="1"/>
    <row r="369" s="149" customFormat="1" ht="11.25" customHeight="1"/>
    <row r="370" s="149" customFormat="1" ht="11.25" customHeight="1"/>
    <row r="371" s="149" customFormat="1" ht="11.25" customHeight="1"/>
    <row r="372" s="149" customFormat="1" ht="11.25" customHeight="1"/>
    <row r="373" s="149" customFormat="1" ht="11.25" customHeight="1"/>
    <row r="374" s="149" customFormat="1" ht="11.25" customHeight="1"/>
    <row r="375" s="149" customFormat="1" ht="11.25" customHeight="1"/>
    <row r="376" s="149" customFormat="1" ht="11.25" customHeight="1"/>
    <row r="377" s="149" customFormat="1" ht="11.25" customHeight="1"/>
    <row r="378" s="149" customFormat="1" ht="11.25" customHeight="1"/>
    <row r="379" s="149" customFormat="1" ht="11.25" customHeight="1"/>
    <row r="380" s="149" customFormat="1" ht="11.25" customHeight="1"/>
    <row r="381" s="149" customFormat="1" ht="11.25" customHeight="1"/>
    <row r="382" s="149" customFormat="1" ht="11.25" customHeight="1"/>
    <row r="383" s="149" customFormat="1" ht="11.25" customHeight="1"/>
    <row r="384" s="149" customFormat="1" ht="11.25" customHeight="1"/>
    <row r="385" s="149" customFormat="1" ht="11.25" customHeight="1"/>
    <row r="386" s="149" customFormat="1" ht="11.25" customHeight="1"/>
    <row r="387" s="149" customFormat="1" ht="11.25" customHeight="1"/>
    <row r="388" s="149" customFormat="1" ht="11.25" customHeight="1"/>
    <row r="389" s="149" customFormat="1" ht="11.25" customHeight="1"/>
    <row r="390" s="149" customFormat="1" ht="11.25" customHeight="1"/>
    <row r="391" s="149" customFormat="1" ht="11.25" customHeight="1"/>
    <row r="392" s="149" customFormat="1" ht="11.25" customHeight="1"/>
    <row r="393" s="149" customFormat="1" ht="11.25" customHeight="1"/>
    <row r="394" s="149" customFormat="1" ht="11.25" customHeight="1"/>
    <row r="395" s="149" customFormat="1" ht="11.25" customHeight="1"/>
    <row r="396" s="149" customFormat="1" ht="11.25" customHeight="1"/>
    <row r="397" s="149" customFormat="1" ht="11.25" customHeight="1"/>
    <row r="398" s="149" customFormat="1" ht="11.25" customHeight="1"/>
    <row r="399" s="149" customFormat="1" ht="11.25" customHeight="1"/>
    <row r="400" s="149" customFormat="1" ht="11.25" customHeight="1"/>
    <row r="401" s="149" customFormat="1" ht="11.25" customHeight="1"/>
    <row r="402" s="149" customFormat="1" ht="11.25" customHeight="1"/>
    <row r="403" s="149" customFormat="1" ht="11.25" customHeight="1"/>
    <row r="404" s="149" customFormat="1" ht="11.25" customHeight="1"/>
    <row r="405" s="149" customFormat="1" ht="11.25" customHeight="1"/>
    <row r="406" s="149" customFormat="1" ht="11.25" customHeight="1"/>
    <row r="407" s="149" customFormat="1" ht="11.25" customHeight="1"/>
    <row r="408" s="149" customFormat="1" ht="11.25" customHeight="1"/>
    <row r="409" s="149" customFormat="1" ht="11.25" customHeight="1"/>
    <row r="410" s="149" customFormat="1" ht="11.25" customHeight="1"/>
    <row r="411" s="149" customFormat="1" ht="11.25" customHeight="1"/>
    <row r="412" s="149" customFormat="1" ht="11.25" customHeight="1"/>
    <row r="413" s="149" customFormat="1" ht="11.25" customHeight="1"/>
    <row r="414" s="149" customFormat="1" ht="11.25" customHeight="1"/>
    <row r="415" s="149" customFormat="1" ht="11.25" customHeight="1"/>
    <row r="416" s="149" customFormat="1" ht="11.25" customHeight="1"/>
    <row r="417" s="149" customFormat="1" ht="11.25" customHeight="1"/>
    <row r="418" s="149" customFormat="1" ht="11.25" customHeight="1"/>
    <row r="419" s="149" customFormat="1" ht="11.25" customHeight="1"/>
    <row r="420" s="149" customFormat="1" ht="11.25" customHeight="1"/>
    <row r="421" s="149" customFormat="1" ht="11.25" customHeight="1"/>
    <row r="422" s="149" customFormat="1" ht="11.25" customHeight="1"/>
    <row r="423" s="149" customFormat="1" ht="11.25" customHeight="1"/>
    <row r="424" s="149" customFormat="1" ht="11.25" customHeight="1"/>
    <row r="425" s="149" customFormat="1" ht="11.25" customHeight="1"/>
    <row r="426" s="149" customFormat="1" ht="11.25" customHeight="1"/>
    <row r="427" s="149" customFormat="1" ht="11.25" customHeight="1"/>
    <row r="428" s="149" customFormat="1" ht="11.25" customHeight="1"/>
    <row r="429" s="149" customFormat="1" ht="11.25" customHeight="1"/>
    <row r="430" s="149" customFormat="1" ht="11.25" customHeight="1"/>
    <row r="431" s="149" customFormat="1" ht="11.25" customHeight="1"/>
    <row r="432" s="149" customFormat="1" ht="11.25" customHeight="1"/>
    <row r="433" s="149" customFormat="1" ht="11.25" customHeight="1"/>
    <row r="434" s="149" customFormat="1" ht="11.25" customHeight="1"/>
    <row r="435" s="149" customFormat="1" ht="11.25" customHeight="1"/>
    <row r="436" s="149" customFormat="1" ht="11.25" customHeight="1"/>
    <row r="437" s="149" customFormat="1" ht="11.25" customHeight="1"/>
    <row r="438" s="149" customFormat="1" ht="11.25" customHeight="1"/>
    <row r="439" s="149" customFormat="1" ht="11.25" customHeight="1"/>
    <row r="440" s="149" customFormat="1" ht="11.25" customHeight="1"/>
    <row r="441" s="149" customFormat="1" ht="11.25" customHeight="1"/>
    <row r="442" s="149" customFormat="1" ht="11.25" customHeight="1"/>
    <row r="443" s="149" customFormat="1" ht="11.25" customHeight="1"/>
    <row r="444" s="149" customFormat="1" ht="11.25" customHeight="1"/>
    <row r="445" s="149" customFormat="1" ht="11.25" customHeight="1"/>
    <row r="446" s="149" customFormat="1" ht="11.25" customHeight="1"/>
    <row r="447" s="149" customFormat="1" ht="11.25" customHeight="1"/>
    <row r="448" s="149" customFormat="1" ht="11.25" customHeight="1"/>
    <row r="449" s="149" customFormat="1" ht="11.25" customHeight="1"/>
    <row r="450" s="149" customFormat="1" ht="11.25" customHeight="1"/>
    <row r="451" s="149" customFormat="1" ht="11.25" customHeight="1"/>
    <row r="452" s="149" customFormat="1" ht="11.25" customHeight="1"/>
    <row r="453" s="149" customFormat="1" ht="11.25" customHeight="1"/>
    <row r="454" s="149" customFormat="1" ht="11.25" customHeight="1"/>
    <row r="455" s="149" customFormat="1" ht="11.25" customHeight="1"/>
    <row r="456" s="149" customFormat="1" ht="11.25" customHeight="1"/>
    <row r="457" s="149" customFormat="1" ht="11.25" customHeight="1"/>
    <row r="458" s="149" customFormat="1" ht="11.25" customHeight="1"/>
    <row r="459" s="149" customFormat="1" ht="11.25" customHeight="1"/>
    <row r="460" s="149" customFormat="1" ht="11.25" customHeight="1"/>
    <row r="461" s="149" customFormat="1" ht="11.25" customHeight="1"/>
    <row r="462" s="149" customFormat="1" ht="11.25" customHeight="1"/>
    <row r="463" s="149" customFormat="1" ht="11.25" customHeight="1"/>
    <row r="464" s="149" customFormat="1" ht="11.25" customHeight="1"/>
    <row r="465" s="149" customFormat="1" ht="11.25" customHeight="1"/>
    <row r="466" s="149" customFormat="1" ht="11.25" customHeight="1"/>
    <row r="467" s="149" customFormat="1" ht="11.25" customHeight="1"/>
    <row r="468" s="149" customFormat="1" ht="11.25" customHeight="1"/>
    <row r="469" s="149" customFormat="1" ht="11.25" customHeight="1"/>
    <row r="470" s="149" customFormat="1" ht="11.25" customHeight="1"/>
    <row r="471" s="149" customFormat="1" ht="11.25" customHeight="1"/>
    <row r="472" s="149" customFormat="1" ht="11.25" customHeight="1"/>
    <row r="473" s="149" customFormat="1" ht="11.25" customHeight="1"/>
    <row r="474" s="149" customFormat="1" ht="11.25" customHeight="1"/>
    <row r="475" s="149" customFormat="1" ht="11.25" customHeight="1"/>
    <row r="476" s="149" customFormat="1" ht="11.25" customHeight="1"/>
    <row r="477" s="149" customFormat="1" ht="11.25" customHeight="1"/>
    <row r="478" s="149" customFormat="1" ht="11.25" customHeight="1"/>
    <row r="479" s="149" customFormat="1" ht="11.25" customHeight="1"/>
    <row r="480" s="149" customFormat="1" ht="11.25" customHeight="1"/>
    <row r="481" s="149" customFormat="1" ht="11.25" customHeight="1"/>
    <row r="482" s="149" customFormat="1" ht="11.25" customHeight="1"/>
    <row r="483" s="149" customFormat="1" ht="11.25" customHeight="1"/>
    <row r="484" s="149" customFormat="1" ht="11.25" customHeight="1"/>
    <row r="485" s="149" customFormat="1" ht="11.25" customHeight="1"/>
    <row r="486" s="149" customFormat="1" ht="11.25" customHeight="1"/>
    <row r="487" s="149" customFormat="1" ht="11.25" customHeight="1"/>
    <row r="488" s="149" customFormat="1" ht="11.25" customHeight="1"/>
    <row r="489" s="149" customFormat="1" ht="11.25" customHeight="1"/>
    <row r="490" s="149" customFormat="1" ht="11.25" customHeight="1"/>
    <row r="491" s="149" customFormat="1" ht="11.25" customHeight="1"/>
    <row r="492" s="149" customFormat="1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2019-12-16T13:40:45Z</dcterms:modified>
  <cp:category/>
  <cp:version/>
  <cp:contentType/>
  <cp:contentStatus/>
</cp:coreProperties>
</file>