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_PDINVEST\Akcie\Park Rozvodna - Vlarska, Kramare\1_Kerestur\0_VO\VO_REAL\Vykaz vymer\"/>
    </mc:Choice>
  </mc:AlternateContent>
  <bookViews>
    <workbookView xWindow="630" yWindow="585" windowWidth="21735" windowHeight="8640" firstSheet="1" activeTab="1"/>
  </bookViews>
  <sheets>
    <sheet name="Rekapitulácia stavby" sheetId="1" state="veryHidden" r:id="rId1"/>
    <sheet name=" Architektonicko stave..." sheetId="2" r:id="rId2"/>
  </sheets>
  <definedNames>
    <definedName name="_xlnm._FilterDatabase" localSheetId="1" hidden="1">' Architektonicko stave...'!$C$136:$K$373</definedName>
    <definedName name="_xlnm.Print_Titles" localSheetId="1">' Architektonicko stave...'!$136:$136</definedName>
    <definedName name="_xlnm.Print_Titles" localSheetId="0">'Rekapitulácia stavby'!$92:$92</definedName>
    <definedName name="_xlnm.Print_Area" localSheetId="1">' Architektonicko stave...'!$C$4:$J$76,' Architektonicko stave...'!$C$82:$J$118,' Architektonicko stave...'!$C$124:$K$373</definedName>
    <definedName name="_xlnm.Print_Area" localSheetId="0">'Rekapitulácia stavby'!$D$4:$AO$76,'Rekapitulácia stavby'!$C$82:$AQ$96</definedName>
  </definedNames>
  <calcPr calcId="162913"/>
</workbook>
</file>

<file path=xl/calcChain.xml><?xml version="1.0" encoding="utf-8"?>
<calcChain xmlns="http://schemas.openxmlformats.org/spreadsheetml/2006/main">
  <c r="J39" i="2" l="1"/>
  <c r="J38" i="2"/>
  <c r="AY95" i="1" s="1"/>
  <c r="J37" i="2"/>
  <c r="AX95" i="1" s="1"/>
  <c r="BI373" i="2"/>
  <c r="BH373" i="2"/>
  <c r="BG373" i="2"/>
  <c r="BE373" i="2"/>
  <c r="T373" i="2"/>
  <c r="T372" i="2" s="1"/>
  <c r="R373" i="2"/>
  <c r="R372" i="2" s="1"/>
  <c r="P373" i="2"/>
  <c r="P372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5" i="2"/>
  <c r="BH325" i="2"/>
  <c r="BG325" i="2"/>
  <c r="BE325" i="2"/>
  <c r="T325" i="2"/>
  <c r="R325" i="2"/>
  <c r="P325" i="2"/>
  <c r="BI323" i="2"/>
  <c r="BH323" i="2"/>
  <c r="BG323" i="2"/>
  <c r="BE323" i="2"/>
  <c r="T323" i="2"/>
  <c r="R323" i="2"/>
  <c r="P323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07" i="2"/>
  <c r="BH307" i="2"/>
  <c r="BG307" i="2"/>
  <c r="BE307" i="2"/>
  <c r="T307" i="2"/>
  <c r="R307" i="2"/>
  <c r="P307" i="2"/>
  <c r="BI304" i="2"/>
  <c r="BH304" i="2"/>
  <c r="BG304" i="2"/>
  <c r="BE304" i="2"/>
  <c r="T304" i="2"/>
  <c r="T303" i="2" s="1"/>
  <c r="R304" i="2"/>
  <c r="R303" i="2" s="1"/>
  <c r="P304" i="2"/>
  <c r="P303" i="2" s="1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7" i="2"/>
  <c r="BH287" i="2"/>
  <c r="BG287" i="2"/>
  <c r="BE287" i="2"/>
  <c r="T287" i="2"/>
  <c r="R287" i="2"/>
  <c r="P287" i="2"/>
  <c r="BI284" i="2"/>
  <c r="BH284" i="2"/>
  <c r="BG284" i="2"/>
  <c r="BE284" i="2"/>
  <c r="T284" i="2"/>
  <c r="R284" i="2"/>
  <c r="P284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67" i="2"/>
  <c r="BH267" i="2"/>
  <c r="BG267" i="2"/>
  <c r="BE267" i="2"/>
  <c r="T267" i="2"/>
  <c r="R267" i="2"/>
  <c r="P267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4" i="2"/>
  <c r="BH254" i="2"/>
  <c r="BG254" i="2"/>
  <c r="BE254" i="2"/>
  <c r="T254" i="2"/>
  <c r="R254" i="2"/>
  <c r="P254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8" i="2"/>
  <c r="BH248" i="2"/>
  <c r="BG248" i="2"/>
  <c r="BE248" i="2"/>
  <c r="T248" i="2"/>
  <c r="R248" i="2"/>
  <c r="P248" i="2"/>
  <c r="BI244" i="2"/>
  <c r="BH244" i="2"/>
  <c r="BG244" i="2"/>
  <c r="BE244" i="2"/>
  <c r="T244" i="2"/>
  <c r="R244" i="2"/>
  <c r="P244" i="2"/>
  <c r="BI241" i="2"/>
  <c r="BH241" i="2"/>
  <c r="BG241" i="2"/>
  <c r="BE241" i="2"/>
  <c r="T241" i="2"/>
  <c r="R241" i="2"/>
  <c r="P241" i="2"/>
  <c r="BI237" i="2"/>
  <c r="BH237" i="2"/>
  <c r="BG237" i="2"/>
  <c r="BE237" i="2"/>
  <c r="T237" i="2"/>
  <c r="R237" i="2"/>
  <c r="P237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4" i="2"/>
  <c r="BH224" i="2"/>
  <c r="BG224" i="2"/>
  <c r="BE224" i="2"/>
  <c r="T224" i="2"/>
  <c r="R224" i="2"/>
  <c r="P224" i="2"/>
  <c r="BI221" i="2"/>
  <c r="BH221" i="2"/>
  <c r="BG221" i="2"/>
  <c r="BE221" i="2"/>
  <c r="T221" i="2"/>
  <c r="R221" i="2"/>
  <c r="P221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1" i="2"/>
  <c r="BH211" i="2"/>
  <c r="BG211" i="2"/>
  <c r="BE211" i="2"/>
  <c r="T211" i="2"/>
  <c r="R211" i="2"/>
  <c r="P211" i="2"/>
  <c r="BI208" i="2"/>
  <c r="BH208" i="2"/>
  <c r="BG208" i="2"/>
  <c r="BE208" i="2"/>
  <c r="T208" i="2"/>
  <c r="R208" i="2"/>
  <c r="P208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198" i="2"/>
  <c r="BH198" i="2"/>
  <c r="BG198" i="2"/>
  <c r="BE198" i="2"/>
  <c r="T198" i="2"/>
  <c r="R198" i="2"/>
  <c r="P198" i="2"/>
  <c r="BI190" i="2"/>
  <c r="BH190" i="2"/>
  <c r="BG190" i="2"/>
  <c r="BE190" i="2"/>
  <c r="T190" i="2"/>
  <c r="R190" i="2"/>
  <c r="P190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5" i="2"/>
  <c r="BH165" i="2"/>
  <c r="BG165" i="2"/>
  <c r="BE165" i="2"/>
  <c r="T165" i="2"/>
  <c r="R165" i="2"/>
  <c r="P165" i="2"/>
  <c r="BI162" i="2"/>
  <c r="BH162" i="2"/>
  <c r="BG162" i="2"/>
  <c r="BE162" i="2"/>
  <c r="T162" i="2"/>
  <c r="R162" i="2"/>
  <c r="P162" i="2"/>
  <c r="BI158" i="2"/>
  <c r="BH158" i="2"/>
  <c r="BG158" i="2"/>
  <c r="BE158" i="2"/>
  <c r="T158" i="2"/>
  <c r="R158" i="2"/>
  <c r="P158" i="2"/>
  <c r="BI155" i="2"/>
  <c r="BH155" i="2"/>
  <c r="BG155" i="2"/>
  <c r="BE155" i="2"/>
  <c r="T155" i="2"/>
  <c r="R155" i="2"/>
  <c r="P155" i="2"/>
  <c r="BI152" i="2"/>
  <c r="BH152" i="2"/>
  <c r="BG152" i="2"/>
  <c r="BE152" i="2"/>
  <c r="T152" i="2"/>
  <c r="R152" i="2"/>
  <c r="P152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0" i="2"/>
  <c r="BH140" i="2"/>
  <c r="BG140" i="2"/>
  <c r="BE140" i="2"/>
  <c r="T140" i="2"/>
  <c r="R140" i="2"/>
  <c r="P140" i="2"/>
  <c r="F133" i="2"/>
  <c r="F131" i="2"/>
  <c r="E129" i="2"/>
  <c r="J31" i="2"/>
  <c r="F91" i="2"/>
  <c r="F89" i="2"/>
  <c r="E87" i="2"/>
  <c r="J24" i="2"/>
  <c r="E24" i="2"/>
  <c r="J92" i="2" s="1"/>
  <c r="J23" i="2"/>
  <c r="J21" i="2"/>
  <c r="E21" i="2"/>
  <c r="J133" i="2" s="1"/>
  <c r="J20" i="2"/>
  <c r="J18" i="2"/>
  <c r="E18" i="2"/>
  <c r="F92" i="2" s="1"/>
  <c r="J17" i="2"/>
  <c r="J89" i="2"/>
  <c r="E7" i="2"/>
  <c r="E127" i="2" s="1"/>
  <c r="L90" i="1"/>
  <c r="AM90" i="1"/>
  <c r="AM89" i="1"/>
  <c r="L89" i="1"/>
  <c r="AM87" i="1"/>
  <c r="L87" i="1"/>
  <c r="L85" i="1"/>
  <c r="L84" i="1"/>
  <c r="J367" i="2"/>
  <c r="BK365" i="2"/>
  <c r="BK363" i="2"/>
  <c r="J362" i="2"/>
  <c r="BK360" i="2"/>
  <c r="J359" i="2"/>
  <c r="BK353" i="2"/>
  <c r="BK351" i="2"/>
  <c r="BK349" i="2"/>
  <c r="BK346" i="2"/>
  <c r="J345" i="2"/>
  <c r="J344" i="2"/>
  <c r="J342" i="2"/>
  <c r="J341" i="2"/>
  <c r="J340" i="2"/>
  <c r="BK339" i="2"/>
  <c r="BK336" i="2"/>
  <c r="J334" i="2"/>
  <c r="J333" i="2"/>
  <c r="J332" i="2"/>
  <c r="J330" i="2"/>
  <c r="BK329" i="2"/>
  <c r="J328" i="2"/>
  <c r="BK323" i="2"/>
  <c r="BK320" i="2"/>
  <c r="J314" i="2"/>
  <c r="BK304" i="2"/>
  <c r="J300" i="2"/>
  <c r="J296" i="2"/>
  <c r="BK287" i="2"/>
  <c r="BK284" i="2"/>
  <c r="J282" i="2"/>
  <c r="J281" i="2"/>
  <c r="BK267" i="2"/>
  <c r="BK262" i="2"/>
  <c r="BK259" i="2"/>
  <c r="J258" i="2"/>
  <c r="BK257" i="2"/>
  <c r="J251" i="2"/>
  <c r="J250" i="2"/>
  <c r="BK248" i="2"/>
  <c r="BK244" i="2"/>
  <c r="BK241" i="2"/>
  <c r="J237" i="2"/>
  <c r="J233" i="2"/>
  <c r="J232" i="2"/>
  <c r="J228" i="2"/>
  <c r="J224" i="2"/>
  <c r="J221" i="2"/>
  <c r="J211" i="2"/>
  <c r="J205" i="2"/>
  <c r="J198" i="2"/>
  <c r="J190" i="2"/>
  <c r="J182" i="2"/>
  <c r="J181" i="2"/>
  <c r="J179" i="2"/>
  <c r="J173" i="2"/>
  <c r="BK158" i="2"/>
  <c r="BK152" i="2"/>
  <c r="J149" i="2"/>
  <c r="J148" i="2"/>
  <c r="BK146" i="2"/>
  <c r="J145" i="2"/>
  <c r="J140" i="2"/>
  <c r="BK373" i="2"/>
  <c r="J373" i="2"/>
  <c r="BK371" i="2"/>
  <c r="J370" i="2"/>
  <c r="BK367" i="2"/>
  <c r="BK366" i="2"/>
  <c r="J364" i="2"/>
  <c r="J363" i="2"/>
  <c r="J361" i="2"/>
  <c r="J358" i="2"/>
  <c r="BK356" i="2"/>
  <c r="BK355" i="2"/>
  <c r="BK354" i="2"/>
  <c r="J350" i="2"/>
  <c r="J349" i="2"/>
  <c r="BK348" i="2"/>
  <c r="J346" i="2"/>
  <c r="BK345" i="2"/>
  <c r="J343" i="2"/>
  <c r="BK342" i="2"/>
  <c r="BK341" i="2"/>
  <c r="J338" i="2"/>
  <c r="BK337" i="2"/>
  <c r="J335" i="2"/>
  <c r="BK333" i="2"/>
  <c r="BK330" i="2"/>
  <c r="BK325" i="2"/>
  <c r="J323" i="2"/>
  <c r="J320" i="2"/>
  <c r="BK318" i="2"/>
  <c r="J315" i="2"/>
  <c r="BK307" i="2"/>
  <c r="BK295" i="2"/>
  <c r="BK291" i="2"/>
  <c r="J284" i="2"/>
  <c r="BK281" i="2"/>
  <c r="J275" i="2"/>
  <c r="J274" i="2"/>
  <c r="J267" i="2"/>
  <c r="J263" i="2"/>
  <c r="BK254" i="2"/>
  <c r="BK232" i="2"/>
  <c r="BK228" i="2"/>
  <c r="BK227" i="2"/>
  <c r="BK221" i="2"/>
  <c r="BK214" i="2"/>
  <c r="BK208" i="2"/>
  <c r="BK198" i="2"/>
  <c r="BK181" i="2"/>
  <c r="J180" i="2"/>
  <c r="J176" i="2"/>
  <c r="J175" i="2"/>
  <c r="BK173" i="2"/>
  <c r="BK169" i="2"/>
  <c r="BK168" i="2"/>
  <c r="BK165" i="2"/>
  <c r="BK162" i="2"/>
  <c r="BK148" i="2"/>
  <c r="BK147" i="2"/>
  <c r="BK144" i="2"/>
  <c r="AS94" i="1"/>
  <c r="J366" i="2"/>
  <c r="BK364" i="2"/>
  <c r="BK361" i="2"/>
  <c r="J360" i="2"/>
  <c r="BK359" i="2"/>
  <c r="BK357" i="2"/>
  <c r="J354" i="2"/>
  <c r="J353" i="2"/>
  <c r="J352" i="2"/>
  <c r="J351" i="2"/>
  <c r="BK350" i="2"/>
  <c r="J348" i="2"/>
  <c r="BK344" i="2"/>
  <c r="BK340" i="2"/>
  <c r="BK338" i="2"/>
  <c r="J337" i="2"/>
  <c r="BK335" i="2"/>
  <c r="J329" i="2"/>
  <c r="BK319" i="2"/>
  <c r="BK314" i="2"/>
  <c r="J304" i="2"/>
  <c r="BK300" i="2"/>
  <c r="BK299" i="2"/>
  <c r="J295" i="2"/>
  <c r="BK290" i="2"/>
  <c r="BK282" i="2"/>
  <c r="BK275" i="2"/>
  <c r="BK263" i="2"/>
  <c r="BK258" i="2"/>
  <c r="J257" i="2"/>
  <c r="BK251" i="2"/>
  <c r="J241" i="2"/>
  <c r="BK233" i="2"/>
  <c r="BK224" i="2"/>
  <c r="BK216" i="2"/>
  <c r="J214" i="2"/>
  <c r="J208" i="2"/>
  <c r="BK205" i="2"/>
  <c r="J204" i="2"/>
  <c r="BK190" i="2"/>
  <c r="BK182" i="2"/>
  <c r="BK176" i="2"/>
  <c r="J172" i="2"/>
  <c r="J169" i="2"/>
  <c r="J168" i="2"/>
  <c r="J165" i="2"/>
  <c r="J162" i="2"/>
  <c r="J158" i="2"/>
  <c r="BK155" i="2"/>
  <c r="J152" i="2"/>
  <c r="J146" i="2"/>
  <c r="BK143" i="2"/>
  <c r="BK140" i="2"/>
  <c r="J371" i="2"/>
  <c r="BK370" i="2"/>
  <c r="J365" i="2"/>
  <c r="BK362" i="2"/>
  <c r="BK358" i="2"/>
  <c r="J357" i="2"/>
  <c r="J356" i="2"/>
  <c r="J355" i="2"/>
  <c r="BK352" i="2"/>
  <c r="BK343" i="2"/>
  <c r="J339" i="2"/>
  <c r="J336" i="2"/>
  <c r="BK334" i="2"/>
  <c r="BK332" i="2"/>
  <c r="BK328" i="2"/>
  <c r="J325" i="2"/>
  <c r="J319" i="2"/>
  <c r="J318" i="2"/>
  <c r="BK315" i="2"/>
  <c r="J307" i="2"/>
  <c r="J299" i="2"/>
  <c r="BK296" i="2"/>
  <c r="J291" i="2"/>
  <c r="J290" i="2"/>
  <c r="J287" i="2"/>
  <c r="BK274" i="2"/>
  <c r="J262" i="2"/>
  <c r="J259" i="2"/>
  <c r="J254" i="2"/>
  <c r="BK250" i="2"/>
  <c r="J248" i="2"/>
  <c r="J244" i="2"/>
  <c r="BK237" i="2"/>
  <c r="J227" i="2"/>
  <c r="J216" i="2"/>
  <c r="BK211" i="2"/>
  <c r="BK204" i="2"/>
  <c r="BK180" i="2"/>
  <c r="BK179" i="2"/>
  <c r="BK175" i="2"/>
  <c r="BK172" i="2"/>
  <c r="J155" i="2"/>
  <c r="BK149" i="2"/>
  <c r="J147" i="2"/>
  <c r="BK145" i="2"/>
  <c r="J144" i="2"/>
  <c r="J143" i="2"/>
  <c r="R139" i="2" l="1"/>
  <c r="T174" i="2"/>
  <c r="P347" i="2"/>
  <c r="BK139" i="2"/>
  <c r="J139" i="2" s="1"/>
  <c r="J98" i="2" s="1"/>
  <c r="P139" i="2"/>
  <c r="P174" i="2"/>
  <c r="R215" i="2"/>
  <c r="P236" i="2"/>
  <c r="BK249" i="2"/>
  <c r="J249" i="2" s="1"/>
  <c r="J102" i="2" s="1"/>
  <c r="BK266" i="2"/>
  <c r="J266" i="2" s="1"/>
  <c r="J103" i="2" s="1"/>
  <c r="R266" i="2"/>
  <c r="P369" i="2"/>
  <c r="P368" i="2" s="1"/>
  <c r="BK174" i="2"/>
  <c r="J174" i="2" s="1"/>
  <c r="J99" i="2" s="1"/>
  <c r="BK215" i="2"/>
  <c r="J215" i="2" s="1"/>
  <c r="J100" i="2" s="1"/>
  <c r="T215" i="2"/>
  <c r="R236" i="2"/>
  <c r="P249" i="2"/>
  <c r="T249" i="2"/>
  <c r="T266" i="2"/>
  <c r="P294" i="2"/>
  <c r="T294" i="2"/>
  <c r="P306" i="2"/>
  <c r="T306" i="2"/>
  <c r="P324" i="2"/>
  <c r="T324" i="2"/>
  <c r="P331" i="2"/>
  <c r="R369" i="2"/>
  <c r="R368" i="2" s="1"/>
  <c r="T139" i="2"/>
  <c r="R174" i="2"/>
  <c r="P215" i="2"/>
  <c r="BK236" i="2"/>
  <c r="J236" i="2" s="1"/>
  <c r="J101" i="2" s="1"/>
  <c r="T236" i="2"/>
  <c r="R249" i="2"/>
  <c r="P266" i="2"/>
  <c r="BK294" i="2"/>
  <c r="J294" i="2" s="1"/>
  <c r="J104" i="2" s="1"/>
  <c r="R294" i="2"/>
  <c r="BK306" i="2"/>
  <c r="J306" i="2" s="1"/>
  <c r="J107" i="2" s="1"/>
  <c r="R306" i="2"/>
  <c r="BK324" i="2"/>
  <c r="J324" i="2" s="1"/>
  <c r="J108" i="2" s="1"/>
  <c r="R324" i="2"/>
  <c r="BK331" i="2"/>
  <c r="J331" i="2" s="1"/>
  <c r="J109" i="2" s="1"/>
  <c r="R331" i="2"/>
  <c r="T331" i="2"/>
  <c r="BK347" i="2"/>
  <c r="J347" i="2" s="1"/>
  <c r="J110" i="2" s="1"/>
  <c r="R347" i="2"/>
  <c r="T347" i="2"/>
  <c r="BK369" i="2"/>
  <c r="J369" i="2"/>
  <c r="J112" i="2" s="1"/>
  <c r="T369" i="2"/>
  <c r="T368" i="2"/>
  <c r="J131" i="2"/>
  <c r="BF140" i="2"/>
  <c r="BF143" i="2"/>
  <c r="BF146" i="2"/>
  <c r="BF148" i="2"/>
  <c r="BF152" i="2"/>
  <c r="BF173" i="2"/>
  <c r="BF176" i="2"/>
  <c r="BF179" i="2"/>
  <c r="BF181" i="2"/>
  <c r="BF198" i="2"/>
  <c r="BF208" i="2"/>
  <c r="BF214" i="2"/>
  <c r="BF224" i="2"/>
  <c r="BF232" i="2"/>
  <c r="BF244" i="2"/>
  <c r="BF248" i="2"/>
  <c r="BF258" i="2"/>
  <c r="BF259" i="2"/>
  <c r="BF284" i="2"/>
  <c r="BF287" i="2"/>
  <c r="BF290" i="2"/>
  <c r="BF296" i="2"/>
  <c r="BF300" i="2"/>
  <c r="BF323" i="2"/>
  <c r="BF335" i="2"/>
  <c r="BF338" i="2"/>
  <c r="BF348" i="2"/>
  <c r="BF370" i="2"/>
  <c r="E85" i="2"/>
  <c r="J91" i="2"/>
  <c r="F134" i="2"/>
  <c r="BF145" i="2"/>
  <c r="BF147" i="2"/>
  <c r="BF155" i="2"/>
  <c r="BF158" i="2"/>
  <c r="BF165" i="2"/>
  <c r="BF168" i="2"/>
  <c r="BF169" i="2"/>
  <c r="BF205" i="2"/>
  <c r="BF221" i="2"/>
  <c r="BF228" i="2"/>
  <c r="BF241" i="2"/>
  <c r="BF257" i="2"/>
  <c r="BF274" i="2"/>
  <c r="BF291" i="2"/>
  <c r="BF315" i="2"/>
  <c r="BF328" i="2"/>
  <c r="BF336" i="2"/>
  <c r="BF337" i="2"/>
  <c r="BF346" i="2"/>
  <c r="BF350" i="2"/>
  <c r="BF352" i="2"/>
  <c r="BF353" i="2"/>
  <c r="BF356" i="2"/>
  <c r="BF359" i="2"/>
  <c r="BF365" i="2"/>
  <c r="J134" i="2"/>
  <c r="BF144" i="2"/>
  <c r="BF175" i="2"/>
  <c r="BF180" i="2"/>
  <c r="BF182" i="2"/>
  <c r="BF190" i="2"/>
  <c r="BF204" i="2"/>
  <c r="BF211" i="2"/>
  <c r="BF251" i="2"/>
  <c r="BF262" i="2"/>
  <c r="BF263" i="2"/>
  <c r="BF267" i="2"/>
  <c r="BF282" i="2"/>
  <c r="BF304" i="2"/>
  <c r="BF314" i="2"/>
  <c r="BF318" i="2"/>
  <c r="BF319" i="2"/>
  <c r="BF320" i="2"/>
  <c r="BF334" i="2"/>
  <c r="BF342" i="2"/>
  <c r="BF345" i="2"/>
  <c r="BF349" i="2"/>
  <c r="BF351" i="2"/>
  <c r="BF354" i="2"/>
  <c r="BF355" i="2"/>
  <c r="BF357" i="2"/>
  <c r="BF360" i="2"/>
  <c r="BF362" i="2"/>
  <c r="BF363" i="2"/>
  <c r="BF367" i="2"/>
  <c r="BF371" i="2"/>
  <c r="BF373" i="2"/>
  <c r="BF149" i="2"/>
  <c r="BF162" i="2"/>
  <c r="BF172" i="2"/>
  <c r="BF216" i="2"/>
  <c r="BF227" i="2"/>
  <c r="BF233" i="2"/>
  <c r="BF237" i="2"/>
  <c r="BF250" i="2"/>
  <c r="BF254" i="2"/>
  <c r="BF275" i="2"/>
  <c r="BF281" i="2"/>
  <c r="BF295" i="2"/>
  <c r="BF299" i="2"/>
  <c r="BF307" i="2"/>
  <c r="BF325" i="2"/>
  <c r="BF329" i="2"/>
  <c r="BF330" i="2"/>
  <c r="BF332" i="2"/>
  <c r="BF333" i="2"/>
  <c r="BF339" i="2"/>
  <c r="BF340" i="2"/>
  <c r="BF341" i="2"/>
  <c r="BF343" i="2"/>
  <c r="BF344" i="2"/>
  <c r="BF358" i="2"/>
  <c r="BF361" i="2"/>
  <c r="BF364" i="2"/>
  <c r="BF366" i="2"/>
  <c r="BK303" i="2"/>
  <c r="J303" i="2" s="1"/>
  <c r="J105" i="2" s="1"/>
  <c r="BK372" i="2"/>
  <c r="J372" i="2"/>
  <c r="J113" i="2" s="1"/>
  <c r="F35" i="2"/>
  <c r="AZ95" i="1" s="1"/>
  <c r="AZ94" i="1" s="1"/>
  <c r="W29" i="1" s="1"/>
  <c r="F39" i="2"/>
  <c r="BD95" i="1" s="1"/>
  <c r="BD94" i="1" s="1"/>
  <c r="W33" i="1" s="1"/>
  <c r="F38" i="2"/>
  <c r="BC95" i="1" s="1"/>
  <c r="BC94" i="1" s="1"/>
  <c r="W32" i="1" s="1"/>
  <c r="J35" i="2"/>
  <c r="AV95" i="1" s="1"/>
  <c r="F37" i="2"/>
  <c r="BB95" i="1" s="1"/>
  <c r="BB94" i="1" s="1"/>
  <c r="AX94" i="1" s="1"/>
  <c r="R305" i="2" l="1"/>
  <c r="T138" i="2"/>
  <c r="T137" i="2" s="1"/>
  <c r="P305" i="2"/>
  <c r="T305" i="2"/>
  <c r="P138" i="2"/>
  <c r="R138" i="2"/>
  <c r="R137" i="2"/>
  <c r="BK138" i="2"/>
  <c r="J138" i="2" s="1"/>
  <c r="J97" i="2" s="1"/>
  <c r="BK305" i="2"/>
  <c r="J305" i="2" s="1"/>
  <c r="J106" i="2" s="1"/>
  <c r="BK368" i="2"/>
  <c r="J368" i="2" s="1"/>
  <c r="J111" i="2" s="1"/>
  <c r="AY94" i="1"/>
  <c r="AV94" i="1"/>
  <c r="AK29" i="1" s="1"/>
  <c r="F36" i="2"/>
  <c r="BA95" i="1" s="1"/>
  <c r="BA94" i="1" s="1"/>
  <c r="AW94" i="1" s="1"/>
  <c r="AK30" i="1" s="1"/>
  <c r="W31" i="1"/>
  <c r="J36" i="2"/>
  <c r="AW95" i="1" s="1"/>
  <c r="AT95" i="1" s="1"/>
  <c r="P137" i="2" l="1"/>
  <c r="AU95" i="1" s="1"/>
  <c r="AU94" i="1" s="1"/>
  <c r="BK137" i="2"/>
  <c r="J137" i="2" s="1"/>
  <c r="J96" i="2" s="1"/>
  <c r="J118" i="2" s="1"/>
  <c r="AT94" i="1"/>
  <c r="W30" i="1"/>
  <c r="J30" i="2" l="1"/>
  <c r="J32" i="2" s="1"/>
  <c r="AG95" i="1" s="1"/>
  <c r="AG94" i="1" s="1"/>
  <c r="AK26" i="1" s="1"/>
  <c r="AK35" i="1" s="1"/>
  <c r="AN95" i="1" l="1"/>
  <c r="AN94" i="1"/>
  <c r="J41" i="2"/>
</calcChain>
</file>

<file path=xl/sharedStrings.xml><?xml version="1.0" encoding="utf-8"?>
<sst xmlns="http://schemas.openxmlformats.org/spreadsheetml/2006/main" count="2913" uniqueCount="621">
  <si>
    <t>Export Komplet</t>
  </si>
  <si>
    <t/>
  </si>
  <si>
    <t>2.0</t>
  </si>
  <si>
    <t>False</t>
  </si>
  <si>
    <t>{650ef845-5d31-4bc7-b33a-b3b523f1652b}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</si>
  <si>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</si>
  <si>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</si>
  <si>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</si>
  <si>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</si>
  <si>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</si>
  <si>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</si>
  <si>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</si>
  <si>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511</t>
  </si>
  <si>
    <t>Stavba:</t>
  </si>
  <si>
    <t>Park Rozvodná-Vlárska, Bratislava, k.ú.Nové Mesto parc.č.5620/11, 5620/54</t>
  </si>
  <si>
    <t>JKSO:</t>
  </si>
  <si>
    <t>KS:</t>
  </si>
  <si>
    <t>Miesto:</t>
  </si>
  <si>
    <t>Bratislava, k.ú.Nové Mesto parc.č.5620/11, 5620/54</t>
  </si>
  <si>
    <t>Dátum:</t>
  </si>
  <si>
    <t>20. 7. 2020</t>
  </si>
  <si>
    <t>Objednávateľ:</t>
  </si>
  <si>
    <t>IČO:</t>
  </si>
  <si>
    <t>Mestská časť Bratislava-Nové Mesto</t>
  </si>
  <si>
    <t>IČ DPH:</t>
  </si>
  <si>
    <t>Zhotoviteľ:</t>
  </si>
  <si>
    <t xml:space="preserve"> 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</si>
  <si>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</si>
  <si>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</si>
  <si>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</si>
  <si>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</si>
  <si>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</si>
  <si>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</si>
  <si>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</si>
  <si>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</si>
  <si>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</si>
  <si>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</si>
  <si>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</si>
  <si>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</si>
  <si>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</si>
  <si>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</si>
  <si>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</si>
  <si>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</si>
  <si>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</si>
  <si>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</si>
  <si>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</si>
  <si>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</si>
  <si>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</si>
  <si>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</si>
  <si>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</si>
  <si>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</si>
  <si>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</si>
  <si>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</si>
  <si>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</si>
  <si>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</si>
  <si>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</si>
  <si>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</si>
  <si>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</si>
  <si>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</si>
  <si>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</si>
  <si>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</si>
  <si>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</si>
  <si>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</si>
  <si>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</si>
  <si>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</si>
  <si>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</si>
  <si>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</si>
  <si>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</si>
  <si>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</si>
  <si>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</si>
  <si>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</si>
  <si>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</si>
  <si>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</si>
  <si>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</si>
  <si>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</si>
  <si>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</si>
  <si>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7</t>
  </si>
  <si>
    <t>Architektonicko stavebné riešenie - platne znižene o 10%</t>
  </si>
  <si>
    <t>STA</t>
  </si>
  <si>
    <t>1</t>
  </si>
  <si>
    <t>{96dcbbae-7539-4196-ac83-81a3bfaa8bc9}</t>
  </si>
  <si>
    <t>KRYCÍ LIST ROZPOČTU</t>
  </si>
  <si>
    <t>Objekt: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</si>
  <si>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</si>
  <si>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</si>
  <si>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</si>
  <si>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</si>
  <si>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</si>
  <si>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</si>
  <si>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</si>
  <si>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</si>
  <si>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</si>
  <si>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</si>
  <si>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</si>
  <si>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</si>
  <si>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</si>
  <si>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</si>
  <si>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</si>
  <si>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</si>
  <si>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</si>
  <si>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</si>
  <si>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767 - Konštrukcie doplnkové kovové</t>
  </si>
  <si>
    <t>M1 - Mobiliár</t>
  </si>
  <si>
    <t>S1 - Sadové úpravy</t>
  </si>
  <si>
    <t>M - Práce a dodávky M</t>
  </si>
  <si>
    <t xml:space="preserve">    21-M - Elektromontáže</t>
  </si>
  <si>
    <t>VRN - Vedľajšie rozpočtové náklady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</si>
  <si>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</si>
  <si>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</si>
  <si>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</si>
  <si>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</si>
  <si>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</si>
  <si>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</si>
  <si>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</si>
  <si>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</si>
  <si>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</si>
  <si>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</si>
  <si>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</si>
  <si>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</si>
  <si>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</si>
  <si>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</si>
  <si>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</si>
  <si>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</si>
  <si>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</si>
  <si>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 xml:space="preserve"> Zemné práce</t>
  </si>
  <si>
    <t>K</t>
  </si>
  <si>
    <t>121101111</t>
  </si>
  <si>
    <t>Odstránenie ornice s vodor. premiestn. na hromady, so zložením na vzdialenosť do 100 m</t>
  </si>
  <si>
    <t>m3</t>
  </si>
  <si>
    <t>4</t>
  </si>
  <si>
    <t>2</t>
  </si>
  <si>
    <t>VV</t>
  </si>
  <si>
    <t>350*0,15</t>
  </si>
  <si>
    <t>Súčet</t>
  </si>
  <si>
    <t>122201102</t>
  </si>
  <si>
    <t>Odkopávka a prekopávka nezapažená v hornine 3, nad 100 do 1000 m3</t>
  </si>
  <si>
    <t>3</t>
  </si>
  <si>
    <t>122201109</t>
  </si>
  <si>
    <t>Odkopávky a prekopávky nezapažené. Príplatok k cenám za lepivosť horniny 3</t>
  </si>
  <si>
    <t>6</t>
  </si>
  <si>
    <t>131201102</t>
  </si>
  <si>
    <t>Výkop nezapaženej jamy v hornine 3, nad 100 do 1000 m3</t>
  </si>
  <si>
    <t>8</t>
  </si>
  <si>
    <t>5</t>
  </si>
  <si>
    <t>131201109</t>
  </si>
  <si>
    <t>Hĺbenie nezapažených jám a zárezov. Príplatok za lepivosť horniny 3</t>
  </si>
  <si>
    <t>10</t>
  </si>
  <si>
    <t>132201101</t>
  </si>
  <si>
    <t>Výkop ryhy v horn.3 do 100 m3</t>
  </si>
  <si>
    <t>12</t>
  </si>
  <si>
    <t>132201109</t>
  </si>
  <si>
    <t>Príplatok k cene za lepivosť pri hĺbení rýh šírky do 600 mm zapažených i nezapažených s urovnaním dna v hornine 3</t>
  </si>
  <si>
    <t>14</t>
  </si>
  <si>
    <t>133211101</t>
  </si>
  <si>
    <t>Hĺbenie pätiek v  hornine tr. 3 súdržných, ručne</t>
  </si>
  <si>
    <t>16</t>
  </si>
  <si>
    <t>0,20*0,20*0,66*21</t>
  </si>
  <si>
    <t>9</t>
  </si>
  <si>
    <t>167101102</t>
  </si>
  <si>
    <t>Nakladanie neuľahnutého výkopku z hornín tr.1-4 nad 100 do 1000 m3</t>
  </si>
  <si>
    <t>18</t>
  </si>
  <si>
    <t>130+120+16+0,554</t>
  </si>
  <si>
    <t>162201102</t>
  </si>
  <si>
    <t>Vodorovné premiestnenie výkopku z horniny 1-4 do 50m</t>
  </si>
  <si>
    <t>" zemina pre zásyp ostava na stavenisku " 150</t>
  </si>
  <si>
    <t>11</t>
  </si>
  <si>
    <t>162501122</t>
  </si>
  <si>
    <t>Vodorovné premiestnenie výkopku po spevnenej ceste z horniny tr.1-4, nad 100 do 1000 m3 na vzdialenosť do 3000 m</t>
  </si>
  <si>
    <t>22</t>
  </si>
  <si>
    <t xml:space="preserve">" odvoz zvyšnej zeminy na skládku "  </t>
  </si>
  <si>
    <t>130+120+16+0,554-150</t>
  </si>
  <si>
    <t>162501123</t>
  </si>
  <si>
    <t>Vodorovné premiestnenie výkopku po spevnenej ceste z horniny tr.1-4, nad 100 do 1000 m3, príplatok k cene za každých ďalšich a začatých 1000 m</t>
  </si>
  <si>
    <t>24</t>
  </si>
  <si>
    <t xml:space="preserve"> 116,554*(10-3)</t>
  </si>
  <si>
    <t>13</t>
  </si>
  <si>
    <t>171209002</t>
  </si>
  <si>
    <t>Poplatok za skladovanie - zemina a kamenivo (17 05) ostatné</t>
  </si>
  <si>
    <t>t</t>
  </si>
  <si>
    <t>26</t>
  </si>
  <si>
    <t>116,554*1,50</t>
  </si>
  <si>
    <t>171101101</t>
  </si>
  <si>
    <t>Uloženie sypaniny do násypu súdržnej horniny s mierou zhutnenia podľa Proctor-Standard na 95 %</t>
  </si>
  <si>
    <t>28</t>
  </si>
  <si>
    <t>15</t>
  </si>
  <si>
    <t>174101001</t>
  </si>
  <si>
    <t>Zásyp sypaninou so zhutnením jám, šachiet, rýh, zárezov alebo okolo objektov do 100 m3</t>
  </si>
  <si>
    <t>30</t>
  </si>
  <si>
    <t>" spätný zásyp zeminou " 90</t>
  </si>
  <si>
    <t>181101102</t>
  </si>
  <si>
    <t>Úprava pláne v zárezoch v hornine 1-4 so zhutnením</t>
  </si>
  <si>
    <t>m2</t>
  </si>
  <si>
    <t>32</t>
  </si>
  <si>
    <t>17</t>
  </si>
  <si>
    <t>181301103</t>
  </si>
  <si>
    <t>Rozprestretie ornice v rovine , plocha do 500 m2, hr.do 200 mm</t>
  </si>
  <si>
    <t>34</t>
  </si>
  <si>
    <t>Zakladanie</t>
  </si>
  <si>
    <t>211971110</t>
  </si>
  <si>
    <t>Zhotovenie opláštenia drenaže z geotextílie, v ryhe alebo v záreze so stenami šikmými o skl. do 1:2,5</t>
  </si>
  <si>
    <t>36</t>
  </si>
  <si>
    <t>19</t>
  </si>
  <si>
    <t>M</t>
  </si>
  <si>
    <t>6936651000</t>
  </si>
  <si>
    <t>Geotextília 200g/m2</t>
  </si>
  <si>
    <t>38</t>
  </si>
  <si>
    <t>50*1,02 "Přepočítané koeficientom množstva</t>
  </si>
  <si>
    <t>212532111</t>
  </si>
  <si>
    <t>Lôžko pre trativod z kameniva drveného</t>
  </si>
  <si>
    <t>40</t>
  </si>
  <si>
    <t>21</t>
  </si>
  <si>
    <t>212752135</t>
  </si>
  <si>
    <t>Trativody z flexodrenážnych rúr DN 100</t>
  </si>
  <si>
    <t>m</t>
  </si>
  <si>
    <t>42</t>
  </si>
  <si>
    <t>215901101</t>
  </si>
  <si>
    <t>Zhutnenie podložia z rastlej horniny 1 až 4 pod násypy, z hornina súdržných do 92 % PS a nesúdržných</t>
  </si>
  <si>
    <t>44</t>
  </si>
  <si>
    <t>23</t>
  </si>
  <si>
    <t>271533001</t>
  </si>
  <si>
    <t>Násyp pod základové konštrukcie so zhutnením z  kameniva drveného</t>
  </si>
  <si>
    <t>46</t>
  </si>
  <si>
    <t>" pod gabionovým múrom " 22,16*0,50*0,25</t>
  </si>
  <si>
    <t>" pod bet.zaklady rurok " 0,20*0,20*0,10*21</t>
  </si>
  <si>
    <t xml:space="preserve">" pod zaklad DT " </t>
  </si>
  <si>
    <t>(6,0*2+2,75+1,42+1,22+6,0*2)*0,90*0,15</t>
  </si>
  <si>
    <t>" pod zaklad rampy " 6,20*0,40*0,15*2</t>
  </si>
  <si>
    <t>" pod rampy " 6,20*0,90*0,15*2</t>
  </si>
  <si>
    <t>274321511</t>
  </si>
  <si>
    <t>Betón základových pásov, železový (bez výstuže), tr. C 30/37</t>
  </si>
  <si>
    <t>48</t>
  </si>
  <si>
    <t xml:space="preserve">" pod op.mury " </t>
  </si>
  <si>
    <t>(8,75+7,42+7,22+5,88)*0,90*0,30</t>
  </si>
  <si>
    <t>(0,40+0,80)*2*0,90*0,30</t>
  </si>
  <si>
    <t xml:space="preserve">" rampy " </t>
  </si>
  <si>
    <t>6,0*1,75*0,40*2</t>
  </si>
  <si>
    <t>(1,30*1,50*0,40*2+2,60*1,50*0,40)*2</t>
  </si>
  <si>
    <t>25</t>
  </si>
  <si>
    <t>274351215</t>
  </si>
  <si>
    <t>Debnenie stien základových pásov, zhotovenie</t>
  </si>
  <si>
    <t>50</t>
  </si>
  <si>
    <t>(8,75+7,42+7,22+5,88)*0,30*2</t>
  </si>
  <si>
    <t>(0,40+0,80)*2*0,90*2</t>
  </si>
  <si>
    <t>6,0*1,75*2*2</t>
  </si>
  <si>
    <t>(1,30*1,50*2*2+2,60*1,50*2)*2</t>
  </si>
  <si>
    <t>274351216</t>
  </si>
  <si>
    <t>Debnenie stien základových pásov, odstránenie</t>
  </si>
  <si>
    <t>52</t>
  </si>
  <si>
    <t>27</t>
  </si>
  <si>
    <t>274361821</t>
  </si>
  <si>
    <t>Výstuž základových pásov, múrov a ramp z ocele 10505</t>
  </si>
  <si>
    <t>54</t>
  </si>
  <si>
    <t>" vykres statiky č.RF101 " 1,894*2+0,65</t>
  </si>
  <si>
    <t>275313611</t>
  </si>
  <si>
    <t>Betón základových pätiek, prostý tr. C 16/20</t>
  </si>
  <si>
    <t>56</t>
  </si>
  <si>
    <t>" rurky pod gabionmi " 0,20*0,20*0,80*21</t>
  </si>
  <si>
    <t>29</t>
  </si>
  <si>
    <t>275351217</t>
  </si>
  <si>
    <t>Debnenie stien základových pätiek, zhotovenie</t>
  </si>
  <si>
    <t>58</t>
  </si>
  <si>
    <t>0,20*4*0,24*21</t>
  </si>
  <si>
    <t>275351218</t>
  </si>
  <si>
    <t>Debnenie stien základových pätiek, odstránenie</t>
  </si>
  <si>
    <t>60</t>
  </si>
  <si>
    <t>Zvislé a kompletné konštrukcie</t>
  </si>
  <si>
    <t>31</t>
  </si>
  <si>
    <t>311271303</t>
  </si>
  <si>
    <t>Murivo nosné (m3) z DT30, debniace tvárnice 50x30x25 s betónovou výplňou hr. 300 mm</t>
  </si>
  <si>
    <t>62</t>
  </si>
  <si>
    <t>(2,0*2,0+2,0*2,50+2,0*2,50+2,0*2,25)*0,30*2</t>
  </si>
  <si>
    <t>(2,75+1,42+1,22)*2,0*0,30</t>
  </si>
  <si>
    <t>6,0*2,25*0,30*2</t>
  </si>
  <si>
    <t>311361825</t>
  </si>
  <si>
    <t>Výstuž pre murivo nosné z DT s betónovou výplňou z ocele 10505</t>
  </si>
  <si>
    <t>64</t>
  </si>
  <si>
    <t>" počítaná pri základoch - vykres statikyč.RF101 " 0</t>
  </si>
  <si>
    <t>33</t>
  </si>
  <si>
    <t>318271054</t>
  </si>
  <si>
    <t>Montáž krycie platne priebežné na opornom múre z tvárnic</t>
  </si>
  <si>
    <t>66</t>
  </si>
  <si>
    <t>2,0*3*2+2,75+1,42+1,22+6,0*2</t>
  </si>
  <si>
    <t>592330006200</t>
  </si>
  <si>
    <t>Plotová tvárnica betónová krycia platňa, 500x350x60 mm</t>
  </si>
  <si>
    <t>ks</t>
  </si>
  <si>
    <t>68</t>
  </si>
  <si>
    <t>35</t>
  </si>
  <si>
    <t>327210200</t>
  </si>
  <si>
    <t>Gabionový plot z drôtokamenných košov š. do 0,5m výšky do 1m zo zváraných panelov, povrchová ocharana, výplň kamenivo</t>
  </si>
  <si>
    <t>70</t>
  </si>
  <si>
    <t>(5,0+3,50+3,50+5,0)*0,50*1,0</t>
  </si>
  <si>
    <t>1,72*0,50*0,50*3</t>
  </si>
  <si>
    <t>338171116</t>
  </si>
  <si>
    <t>Osadzovanie stĺpika oceľového plotového výšky do 2 m zabetónovaním do pätky</t>
  </si>
  <si>
    <t>72</t>
  </si>
  <si>
    <t>37</t>
  </si>
  <si>
    <t>141110007610</t>
  </si>
  <si>
    <t>Rúra oceľová bezšvová hladká kruhová pr.60 mm, hrubostenná</t>
  </si>
  <si>
    <t>74</t>
  </si>
  <si>
    <t>21*1,65*1,05</t>
  </si>
  <si>
    <t>Vodorovné konštrukcie</t>
  </si>
  <si>
    <t>430321616</t>
  </si>
  <si>
    <t>Schodiskové konštrukcie, betón železový tr. C 30/37</t>
  </si>
  <si>
    <t>20390497</t>
  </si>
  <si>
    <t xml:space="preserve">" podesty " (3,50*1,30*0,12)*2 </t>
  </si>
  <si>
    <t>" stupne " (1,30*0,32*0,15/2*10)*2</t>
  </si>
  <si>
    <t>39</t>
  </si>
  <si>
    <t>430361821</t>
  </si>
  <si>
    <t>Výstuž schodiskových konštrukcií z betonárskej ocele 10505</t>
  </si>
  <si>
    <t>-41394599</t>
  </si>
  <si>
    <t>" výstuž podesty je počítaná pri základoch - vykres statiky č.RF101 "  0</t>
  </si>
  <si>
    <t>" výstuž stupňov " 0,10</t>
  </si>
  <si>
    <t>431351121</t>
  </si>
  <si>
    <t>Debnenie schodov - zhotovenie</t>
  </si>
  <si>
    <t>1328172729</t>
  </si>
  <si>
    <t>(3,60+1,30*2)*0,12*2</t>
  </si>
  <si>
    <t>1,30*0,15*10*2</t>
  </si>
  <si>
    <t>41</t>
  </si>
  <si>
    <t>431351122</t>
  </si>
  <si>
    <t>Debnenie schodov - odstránenie</t>
  </si>
  <si>
    <t>29205012</t>
  </si>
  <si>
    <t>Komunikácie</t>
  </si>
  <si>
    <t>564210116</t>
  </si>
  <si>
    <t>Kryt pre mlátový chodník zo štrkopiesku s rozprestretím, vlhčením a zhutnením do hr. 60 mm, plochy do 200 m2</t>
  </si>
  <si>
    <t>76</t>
  </si>
  <si>
    <t>43</t>
  </si>
  <si>
    <t>564721111</t>
  </si>
  <si>
    <t>Podklad z kameniva hrubého drveného veľ. 32-63 mm s rozprestretím a zhutnením hr. 80 mm</t>
  </si>
  <si>
    <t>78</t>
  </si>
  <si>
    <t>" mlatový chodník " 30,60</t>
  </si>
  <si>
    <t>564831111</t>
  </si>
  <si>
    <t>Podklad zo štrkodrviny s rozprestretím a zhutnením, po zhutnení hr. 100 mm</t>
  </si>
  <si>
    <t>80</t>
  </si>
  <si>
    <t>45</t>
  </si>
  <si>
    <t>564811111</t>
  </si>
  <si>
    <t>Podklad zo štrkodrviny veľ. 4-8 mm s rozprestretím a zhutnením, po zhutnení hr. 50 mm</t>
  </si>
  <si>
    <t>82</t>
  </si>
  <si>
    <t>564851111</t>
  </si>
  <si>
    <t>Podklad zo štrkodrviny veľ. 0-63 mm s rozprestretím a zhutnením, po zhutnení hr. 150 mm</t>
  </si>
  <si>
    <t>84</t>
  </si>
  <si>
    <t>47</t>
  </si>
  <si>
    <t>564861111</t>
  </si>
  <si>
    <t>Podklad zo štrkodrviny veľ. 0-63 mm s rozprestretím a zhutnením, po zhutnení hr. 200 mm</t>
  </si>
  <si>
    <t>86</t>
  </si>
  <si>
    <t>" SP2 - pod schody " 3,50*1,30*2</t>
  </si>
  <si>
    <t>596811322</t>
  </si>
  <si>
    <t>Kladenie betónovej dlažby s vyplnením škár do lôžka z kameniva, veľ. do 0,25 m2 plochy do 300 m2</t>
  </si>
  <si>
    <t>92</t>
  </si>
  <si>
    <t>49</t>
  </si>
  <si>
    <t>592460022900</t>
  </si>
  <si>
    <t>Platňa betónová SEMMELROCK záhradná, rozmer 500x500x50 mm, sivá</t>
  </si>
  <si>
    <t>94</t>
  </si>
  <si>
    <t>291,37*1,05 "Přepočítané koeficientom množstva</t>
  </si>
  <si>
    <t>Úpravy povrchov, podlahy, osadenie</t>
  </si>
  <si>
    <t>622460361</t>
  </si>
  <si>
    <t>Vonkajšia omietka stien vápennocementová jednovrstvová, hr. 5 mm</t>
  </si>
  <si>
    <t>96</t>
  </si>
  <si>
    <t xml:space="preserve">" oporne mury, rampa " </t>
  </si>
  <si>
    <t>(2,0*1,20+2,0*1,70+2,0*1,30)*2</t>
  </si>
  <si>
    <t>(2,75+1,42+1,22)*1,20</t>
  </si>
  <si>
    <t>(3,12*1,50+2,88*0,75)*2</t>
  </si>
  <si>
    <t>6,20*0,60*2</t>
  </si>
  <si>
    <t>51</t>
  </si>
  <si>
    <t>622481119</t>
  </si>
  <si>
    <t>Potiahnutie vonkajších stien sklotextílnou mriežkou s celoplošným prilepením</t>
  </si>
  <si>
    <t>98</t>
  </si>
  <si>
    <t>622481131</t>
  </si>
  <si>
    <t>Montáž izolácie vonkajších stien s celoplošným prilepením</t>
  </si>
  <si>
    <t>100</t>
  </si>
  <si>
    <t>(2,0*1,50+2,0*2,0+2,0*1,50)*2</t>
  </si>
  <si>
    <t>(2,75+1,42+1,22)*1,50</t>
  </si>
  <si>
    <t>(3,12*1,70+2,88*1,20)*2</t>
  </si>
  <si>
    <t>6,20*0,90*2</t>
  </si>
  <si>
    <t>53</t>
  </si>
  <si>
    <t>628510002112</t>
  </si>
  <si>
    <t>Izolácia Schlüter DITRA</t>
  </si>
  <si>
    <t>102</t>
  </si>
  <si>
    <t>631313751</t>
  </si>
  <si>
    <t>Mazanina z betónu prostého (m2) hladená dreveným hladidlom, betón tr. C 25/30 hr. 120 mm</t>
  </si>
  <si>
    <t>104</t>
  </si>
  <si>
    <t>" rampy " 6,20*1,30*2</t>
  </si>
  <si>
    <t>55</t>
  </si>
  <si>
    <t>631319163</t>
  </si>
  <si>
    <t>Príplatok za prehlad. betónovej mazaniny oceľ. hlad. hr. 80-120 mm</t>
  </si>
  <si>
    <t>106</t>
  </si>
  <si>
    <t>16,12*0,120</t>
  </si>
  <si>
    <t>631351101</t>
  </si>
  <si>
    <t>Debnenie stien, rýh a otvorov v podlahách zhotovenie</t>
  </si>
  <si>
    <t>108</t>
  </si>
  <si>
    <t>(6,20+1,30*2)*0,120*2</t>
  </si>
  <si>
    <t>57</t>
  </si>
  <si>
    <t>631351102</t>
  </si>
  <si>
    <t>Debnenie stien, rýh a otvorov v podlahách odstránenie</t>
  </si>
  <si>
    <t>110</t>
  </si>
  <si>
    <t>631361821</t>
  </si>
  <si>
    <t>Výstuž mazanín z betónov (z kameniva) a z ľahkých betónov z betonárskej ocele 10 505</t>
  </si>
  <si>
    <t>112</t>
  </si>
  <si>
    <t>" výstuž je počítaná pri základoch - vykres statiky č.RF101 "  0</t>
  </si>
  <si>
    <t>Ostatné konštrukcie a práce-búranie</t>
  </si>
  <si>
    <t>59</t>
  </si>
  <si>
    <t>916561112</t>
  </si>
  <si>
    <t>Osadenie parkového obrubníka betón., do lôžka z bet. pros. tr. C 16/20 s bočnou oporou</t>
  </si>
  <si>
    <t>114</t>
  </si>
  <si>
    <t>592170002900</t>
  </si>
  <si>
    <t>Obrubník parkový, lxšxv 1000x50x200 mm, sivá</t>
  </si>
  <si>
    <t>116</t>
  </si>
  <si>
    <t>187*1,01 "Přepočítané koeficientom množstva</t>
  </si>
  <si>
    <t>61</t>
  </si>
  <si>
    <t>918101112</t>
  </si>
  <si>
    <t>Lôžko pod obrubníky, krajníky alebo obruby z dlažobných kociek z betónu prostého tr. C 16/20</t>
  </si>
  <si>
    <t>118</t>
  </si>
  <si>
    <t>931961111</t>
  </si>
  <si>
    <t>Vložky do dilatačných škár zvislé, z dosky XPS hr. 10 mm</t>
  </si>
  <si>
    <t>120</t>
  </si>
  <si>
    <t>6,20*0,20*2</t>
  </si>
  <si>
    <t>99</t>
  </si>
  <si>
    <t>Presun hmôt HSV</t>
  </si>
  <si>
    <t>63</t>
  </si>
  <si>
    <t>122</t>
  </si>
  <si>
    <t>PSV</t>
  </si>
  <si>
    <t>Práce a dodávky PSV</t>
  </si>
  <si>
    <t>711</t>
  </si>
  <si>
    <t>Izolácie proti vode a vlhkosti</t>
  </si>
  <si>
    <t>711463301</t>
  </si>
  <si>
    <t>Hydroizolácia proti tlakovej vode na ploche zvislej, hydroizolačnou stierkou</t>
  </si>
  <si>
    <t>124</t>
  </si>
  <si>
    <t>(2,0*2,0+2,0*2,50+2,0*2,50+2,0*2,25)*2</t>
  </si>
  <si>
    <t>(2,75+1,42+1,22)*2,0</t>
  </si>
  <si>
    <t>6,0*2,25*2</t>
  </si>
  <si>
    <t>(8,75+7,42+7,22+5,88)*(0,60+0,30)</t>
  </si>
  <si>
    <t>(0,40+0,80)*2*(0,60+0,30)</t>
  </si>
  <si>
    <t>65</t>
  </si>
  <si>
    <t>711472056</t>
  </si>
  <si>
    <t>Zhotovenie izolácie proti tlakovej vode nopovou fóliu položenou voľne na ploche zvislej</t>
  </si>
  <si>
    <t>126</t>
  </si>
  <si>
    <t>6288000640</t>
  </si>
  <si>
    <t>Nopová fólia proti vlhkosti</t>
  </si>
  <si>
    <t>128</t>
  </si>
  <si>
    <t>103,283*1,2 "Přepočítané koeficientom množstva</t>
  </si>
  <si>
    <t>67</t>
  </si>
  <si>
    <t>6288000650</t>
  </si>
  <si>
    <t>Lišta ukončovacia pre nopovu fóliu 2 m</t>
  </si>
  <si>
    <t>130</t>
  </si>
  <si>
    <t>711491272</t>
  </si>
  <si>
    <t>Zhotovenie ochrannej vrstvy izolácie z textílie na ploche zvislej, pre izolácie proti zemnej vlhkosti, podpovrchovej a tlakovej vode</t>
  </si>
  <si>
    <t>132</t>
  </si>
  <si>
    <t>69</t>
  </si>
  <si>
    <t>693110002000</t>
  </si>
  <si>
    <t>Geotextília</t>
  </si>
  <si>
    <t>134</t>
  </si>
  <si>
    <t>998711201</t>
  </si>
  <si>
    <t>Presun hmôt pre izoláciu proti vode v objektoch výšky do 6 m</t>
  </si>
  <si>
    <t>%</t>
  </si>
  <si>
    <t>136</t>
  </si>
  <si>
    <t>767</t>
  </si>
  <si>
    <t>Konštrukcie doplnkové kovové</t>
  </si>
  <si>
    <t>71</t>
  </si>
  <si>
    <t>767230040</t>
  </si>
  <si>
    <t>Montáž zábradlia na schody, výplň lanko, kotvenie do podlahy</t>
  </si>
  <si>
    <t>138</t>
  </si>
  <si>
    <t>3,23*2+6,235*2</t>
  </si>
  <si>
    <t>553520000610</t>
  </si>
  <si>
    <t>Zábradlie PZ, horizontálna výplň lanko, výška 900 mm, kotvenie do podlahy</t>
  </si>
  <si>
    <t>140</t>
  </si>
  <si>
    <t>73</t>
  </si>
  <si>
    <t>767911125</t>
  </si>
  <si>
    <t>Dodávka a montáž oplotenia proti diviakom na ochranu kompostu</t>
  </si>
  <si>
    <t>142</t>
  </si>
  <si>
    <t>998767201</t>
  </si>
  <si>
    <t>Presun hmôt pre kovové stavebné doplnkové konštrukcie výšky do 6 m</t>
  </si>
  <si>
    <t>144</t>
  </si>
  <si>
    <t>M1</t>
  </si>
  <si>
    <t>Mobiliár</t>
  </si>
  <si>
    <t>75</t>
  </si>
  <si>
    <t>936R001</t>
  </si>
  <si>
    <t>Pružinová hojdačka Montáž a spodná stavba KONÍK</t>
  </si>
  <si>
    <t>146</t>
  </si>
  <si>
    <t>553001</t>
  </si>
  <si>
    <t>Pružinová hojdačka KONÍK Moveo PE-0034-00, povrch tlmiaci náraz 5,5 m2</t>
  </si>
  <si>
    <t>148</t>
  </si>
  <si>
    <t>77</t>
  </si>
  <si>
    <t>936R002</t>
  </si>
  <si>
    <t>Pružinová hojdačka Montáž a spodná stavba KROKO</t>
  </si>
  <si>
    <t>150</t>
  </si>
  <si>
    <t>553002</t>
  </si>
  <si>
    <t>Pružinová hojdačka KROKO Moveo PE-0036-00, povrch tlmiaci náraz 6,0 m2</t>
  </si>
  <si>
    <t>152</t>
  </si>
  <si>
    <t>79</t>
  </si>
  <si>
    <t>936R003</t>
  </si>
  <si>
    <t>Pružinová hojdačka dvojmiestna Montáž a spodná stavba SUPLA I.</t>
  </si>
  <si>
    <t>154</t>
  </si>
  <si>
    <t>553003</t>
  </si>
  <si>
    <t>Balančná pružinová hojdačka dvojmiestna SUPLA I. Moveo PE-0064-00, povrch tlmiaci náraz 7,0 m2</t>
  </si>
  <si>
    <t>156</t>
  </si>
  <si>
    <t>81</t>
  </si>
  <si>
    <t>936R004</t>
  </si>
  <si>
    <t>Montáž parkovej lavičky na múrik</t>
  </si>
  <si>
    <t>158</t>
  </si>
  <si>
    <t>553004</t>
  </si>
  <si>
    <t>Parková lavička Port PQX311T, lavička na múrik, dl.1,82m, konštr.hlinikova zliatina s vypaľ.lakom, sedadlo tropické drevo bez povrch.upravy</t>
  </si>
  <si>
    <t>160</t>
  </si>
  <si>
    <t>83</t>
  </si>
  <si>
    <t>553005</t>
  </si>
  <si>
    <t>Parková lavička Port PQX351T, lavička na múrik, dl.1,82m, konštr.hlinikova zliatina s vypaľ.lakom, sedadlo i operadlo tropické drevo bez povrch.upravy</t>
  </si>
  <si>
    <t>162</t>
  </si>
  <si>
    <t>936R005</t>
  </si>
  <si>
    <t>Montáž a spodná stavba zábradlia Lotlimit SL500, dlžka pola 250cm</t>
  </si>
  <si>
    <t>164</t>
  </si>
  <si>
    <t>85</t>
  </si>
  <si>
    <t>553006</t>
  </si>
  <si>
    <t>Zábradlie Lotlimit SL500, konštrukcia z L profilu (60mm), dlžka pola 250cm, kotvenie pod dlažbu, umiestnené v rovine</t>
  </si>
  <si>
    <t>166</t>
  </si>
  <si>
    <t>936R006</t>
  </si>
  <si>
    <t>Montáž a spodná stavba Odpadkový kôš 45l</t>
  </si>
  <si>
    <t>168</t>
  </si>
  <si>
    <t>87</t>
  </si>
  <si>
    <t>553007</t>
  </si>
  <si>
    <t>Odpadkový kôš PRX115t Prax, 45l, oceľ.telos ochrannou vrstvou zinku a vypaľ.lakom, uzamikateľné dvierka zu tropického dreva bez povrch.upravy, so strieškou</t>
  </si>
  <si>
    <t>170</t>
  </si>
  <si>
    <t>88</t>
  </si>
  <si>
    <t>936R008</t>
  </si>
  <si>
    <t>Dodávka a montáž betónovej podnože pod lavičku</t>
  </si>
  <si>
    <t>172</t>
  </si>
  <si>
    <t>89</t>
  </si>
  <si>
    <t>998936R</t>
  </si>
  <si>
    <t>Doprava a presun hmôt</t>
  </si>
  <si>
    <t>subor</t>
  </si>
  <si>
    <t>174</t>
  </si>
  <si>
    <t>S1</t>
  </si>
  <si>
    <t>Sadové úpravy</t>
  </si>
  <si>
    <t>90</t>
  </si>
  <si>
    <t>180401.1</t>
  </si>
  <si>
    <t>Príprava terénu a záhonov pre uloženie natkanej textílie pre trvalky</t>
  </si>
  <si>
    <t>176</t>
  </si>
  <si>
    <t>91</t>
  </si>
  <si>
    <t>180401.2</t>
  </si>
  <si>
    <t>Úprava terénu pred a po výsadbe, výmena trávnika a poškodených miest ak treba</t>
  </si>
  <si>
    <t>178</t>
  </si>
  <si>
    <t>180401.3</t>
  </si>
  <si>
    <t>Prvé kosenie trávnika po pokládke (10-14 dní po úprave) s dopravou a odpadom</t>
  </si>
  <si>
    <t>180</t>
  </si>
  <si>
    <t>93</t>
  </si>
  <si>
    <t>180401.4</t>
  </si>
  <si>
    <t>Substrát ku výsadbe, D+M</t>
  </si>
  <si>
    <t>182</t>
  </si>
  <si>
    <t>180401.5</t>
  </si>
  <si>
    <t>Odvoz odpadu ( výkop, stará tráva, buriny ) - upraví sa podľa reality</t>
  </si>
  <si>
    <t>184</t>
  </si>
  <si>
    <t>95</t>
  </si>
  <si>
    <t>180401.6</t>
  </si>
  <si>
    <t>Mulčovacia kôra ku výsadbe trvalkových záhonov, vrece/70L, D+M</t>
  </si>
  <si>
    <t>vriec</t>
  </si>
  <si>
    <t>186</t>
  </si>
  <si>
    <t>180401.7</t>
  </si>
  <si>
    <t>Zavlažovacie vaky ku stromom a trvalkám D+M</t>
  </si>
  <si>
    <t>188</t>
  </si>
  <si>
    <t>97</t>
  </si>
  <si>
    <t>180401.8</t>
  </si>
  <si>
    <t>Údržba 4x ročne ku stromom a trvalkám počas prvých 2 rokov (aj hnojenie)</t>
  </si>
  <si>
    <t>dní</t>
  </si>
  <si>
    <t>190</t>
  </si>
  <si>
    <t>180401.9</t>
  </si>
  <si>
    <t>Netkaná textília s rezervou na prekrytie 5% (120m2), D+M</t>
  </si>
  <si>
    <t>192</t>
  </si>
  <si>
    <t>184301.1</t>
  </si>
  <si>
    <t>Návrh, doprava, rozloženie drevín a výsadba</t>
  </si>
  <si>
    <t>súbor</t>
  </si>
  <si>
    <t>194</t>
  </si>
  <si>
    <t>026530-1</t>
  </si>
  <si>
    <t>Javor červený October Glory, 10/12 cm</t>
  </si>
  <si>
    <t>196</t>
  </si>
  <si>
    <t>101</t>
  </si>
  <si>
    <t>026530-2</t>
  </si>
  <si>
    <t>Kotviaci systém ku stromom</t>
  </si>
  <si>
    <t>198</t>
  </si>
  <si>
    <t>026530-3</t>
  </si>
  <si>
    <t>Echinacea Purpurea Paradoxa, 1L</t>
  </si>
  <si>
    <t>200</t>
  </si>
  <si>
    <t>103</t>
  </si>
  <si>
    <t>026530-4</t>
  </si>
  <si>
    <t>Eupatorium canabinum Flore Pleno, 1L</t>
  </si>
  <si>
    <t>202</t>
  </si>
  <si>
    <t>026530-5</t>
  </si>
  <si>
    <t>Aster cordifolius Little Carlow, 1L</t>
  </si>
  <si>
    <t>204</t>
  </si>
  <si>
    <t>105</t>
  </si>
  <si>
    <t>026530-6</t>
  </si>
  <si>
    <t>Miscanthus sinensis Kleine Silberspinne, 80-120 cm</t>
  </si>
  <si>
    <t>206</t>
  </si>
  <si>
    <t>026530-7</t>
  </si>
  <si>
    <t>Echinacea purpurea Fatal Atraction, 1L</t>
  </si>
  <si>
    <t>208</t>
  </si>
  <si>
    <t>107</t>
  </si>
  <si>
    <t>026530-8</t>
  </si>
  <si>
    <t>Panicum virgathum Hanse Herms, 60-100 cm</t>
  </si>
  <si>
    <t>210</t>
  </si>
  <si>
    <t>026530-9</t>
  </si>
  <si>
    <t>Perovskia atriplicifolia Blue Spire, 60-80 cm</t>
  </si>
  <si>
    <t>212</t>
  </si>
  <si>
    <t>109</t>
  </si>
  <si>
    <t>026530-10</t>
  </si>
  <si>
    <t>Pennisetum atopecuroides Hameln, 40-60 cm</t>
  </si>
  <si>
    <t>214</t>
  </si>
  <si>
    <t>Práce a dodávky M</t>
  </si>
  <si>
    <t>21-M</t>
  </si>
  <si>
    <t>Elektromontáže</t>
  </si>
  <si>
    <t>210211</t>
  </si>
  <si>
    <t>Montáž svietidla exterierového na stenu do 5 kg</t>
  </si>
  <si>
    <t>216</t>
  </si>
  <si>
    <t>111</t>
  </si>
  <si>
    <t>348111</t>
  </si>
  <si>
    <t>Solárne svietidlo TENSO SOLAR 2,2W, 3000K, IP54, antracit, 14x14x50 cm</t>
  </si>
  <si>
    <t>218</t>
  </si>
  <si>
    <t>VRN</t>
  </si>
  <si>
    <t>Vedľajšie rozpočtové náklady</t>
  </si>
  <si>
    <t>000300033</t>
  </si>
  <si>
    <t>Gedodeticke zameranie a zanesenie do digitalnej mapy mesta</t>
  </si>
  <si>
    <t>220</t>
  </si>
  <si>
    <t xml:space="preserve"> Architektonicko stavebné riešenie </t>
  </si>
  <si>
    <t>998223000</t>
  </si>
  <si>
    <t xml:space="preserve">Presun hmôt pre pozemné komunikácie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</si>
</sst>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4" borderId="0" xfId="0" applyFont="1" applyFill="1" applyAlignment="1">
      <alignment horizontal="left" vertical="center"/>
    </xf>
    <xf numFmtId="4" fontId="22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07" t="s">
        <v>5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S4" s="17" t="s">
        <v>10</v>
      </c>
    </row>
    <row r="5" spans="1:74" s="1" customFormat="1" ht="12" customHeight="1">
      <c r="B5" s="20"/>
      <c r="D5" s="23" t="s">
        <v>11</v>
      </c>
      <c r="K5" s="192" t="s">
        <v>12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R5" s="20"/>
      <c r="BS5" s="17" t="s">
        <v>6</v>
      </c>
    </row>
    <row r="6" spans="1:74" s="1" customFormat="1" ht="36.950000000000003" customHeight="1">
      <c r="B6" s="20"/>
      <c r="D6" s="25" t="s">
        <v>13</v>
      </c>
      <c r="K6" s="194" t="s">
        <v>14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R6" s="20"/>
      <c r="BS6" s="17" t="s">
        <v>6</v>
      </c>
    </row>
    <row r="7" spans="1:74" s="1" customFormat="1" ht="12" customHeight="1">
      <c r="B7" s="20"/>
      <c r="D7" s="26" t="s">
        <v>15</v>
      </c>
      <c r="K7" s="24" t="s">
        <v>1</v>
      </c>
      <c r="AK7" s="26" t="s">
        <v>16</v>
      </c>
      <c r="AN7" s="24" t="s">
        <v>1</v>
      </c>
      <c r="AR7" s="20"/>
      <c r="BS7" s="17" t="s">
        <v>6</v>
      </c>
    </row>
    <row r="8" spans="1:74" s="1" customFormat="1" ht="12" customHeight="1">
      <c r="B8" s="20"/>
      <c r="D8" s="26" t="s">
        <v>17</v>
      </c>
      <c r="K8" s="24" t="s">
        <v>18</v>
      </c>
      <c r="AK8" s="26" t="s">
        <v>19</v>
      </c>
      <c r="AN8" s="24" t="s">
        <v>20</v>
      </c>
      <c r="AR8" s="20"/>
      <c r="BS8" s="17" t="s">
        <v>6</v>
      </c>
    </row>
    <row r="9" spans="1:74" s="1" customFormat="1" ht="14.45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21</v>
      </c>
      <c r="AK10" s="26" t="s">
        <v>22</v>
      </c>
      <c r="AN10" s="24" t="s">
        <v>1</v>
      </c>
      <c r="AR10" s="20"/>
      <c r="BS10" s="17" t="s">
        <v>6</v>
      </c>
    </row>
    <row r="11" spans="1:74" s="1" customFormat="1" ht="18.399999999999999" customHeight="1">
      <c r="B11" s="20"/>
      <c r="E11" s="24" t="s">
        <v>23</v>
      </c>
      <c r="AK11" s="26" t="s">
        <v>24</v>
      </c>
      <c r="AN11" s="24" t="s">
        <v>1</v>
      </c>
      <c r="AR11" s="20"/>
      <c r="BS11" s="17" t="s">
        <v>6</v>
      </c>
    </row>
    <row r="12" spans="1:74" s="1" customFormat="1" ht="6.95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25</v>
      </c>
      <c r="AK13" s="26" t="s">
        <v>22</v>
      </c>
      <c r="AN13" s="24" t="s">
        <v>1</v>
      </c>
      <c r="AR13" s="20"/>
      <c r="BS13" s="17" t="s">
        <v>6</v>
      </c>
    </row>
    <row r="14" spans="1:74" ht="12.75">
      <c r="B14" s="20"/>
      <c r="E14" s="24" t="s">
        <v>26</v>
      </c>
      <c r="AK14" s="26" t="s">
        <v>24</v>
      </c>
      <c r="AN14" s="24" t="s">
        <v>1</v>
      </c>
      <c r="AR14" s="20"/>
      <c r="BS14" s="17" t="s">
        <v>6</v>
      </c>
    </row>
    <row r="15" spans="1:74" s="1" customFormat="1" ht="6.95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27</v>
      </c>
      <c r="AK16" s="26" t="s">
        <v>22</v>
      </c>
      <c r="AN16" s="24" t="s">
        <v>1</v>
      </c>
      <c r="AR16" s="20"/>
      <c r="BS16" s="17" t="s">
        <v>3</v>
      </c>
    </row>
    <row r="17" spans="1:71" s="1" customFormat="1" ht="18.399999999999999" customHeight="1">
      <c r="B17" s="20"/>
      <c r="E17" s="24" t="s">
        <v>26</v>
      </c>
      <c r="AK17" s="26" t="s">
        <v>24</v>
      </c>
      <c r="AN17" s="24" t="s">
        <v>1</v>
      </c>
      <c r="AR17" s="20"/>
      <c r="BS17" s="17" t="s">
        <v>28</v>
      </c>
    </row>
    <row r="18" spans="1:71" s="1" customFormat="1" ht="6.95" customHeight="1">
      <c r="B18" s="20"/>
      <c r="AR18" s="20"/>
      <c r="BS18" s="17" t="s">
        <v>6</v>
      </c>
    </row>
    <row r="19" spans="1:71" s="1" customFormat="1" ht="12" customHeight="1">
      <c r="B19" s="20"/>
      <c r="D19" s="26" t="s">
        <v>29</v>
      </c>
      <c r="AK19" s="26" t="s">
        <v>22</v>
      </c>
      <c r="AN19" s="24" t="s">
        <v>1</v>
      </c>
      <c r="AR19" s="20"/>
      <c r="BS19" s="17" t="s">
        <v>6</v>
      </c>
    </row>
    <row r="20" spans="1:71" s="1" customFormat="1" ht="18.399999999999999" customHeight="1">
      <c r="B20" s="20"/>
      <c r="E20" s="24" t="s">
        <v>26</v>
      </c>
      <c r="AK20" s="26" t="s">
        <v>24</v>
      </c>
      <c r="AN20" s="24" t="s">
        <v>1</v>
      </c>
      <c r="AR20" s="20"/>
      <c r="BS20" s="17" t="s">
        <v>28</v>
      </c>
    </row>
    <row r="21" spans="1:71" s="1" customFormat="1" ht="6.95" customHeight="1">
      <c r="B21" s="20"/>
      <c r="AR21" s="20"/>
    </row>
    <row r="22" spans="1:71" s="1" customFormat="1" ht="12" customHeight="1">
      <c r="B22" s="20"/>
      <c r="D22" s="26" t="s">
        <v>30</v>
      </c>
      <c r="AR22" s="20"/>
    </row>
    <row r="23" spans="1:71" s="1" customFormat="1" ht="16.5" customHeight="1">
      <c r="B23" s="20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20"/>
    </row>
    <row r="24" spans="1:71" s="1" customFormat="1" ht="6.95" customHeight="1">
      <c r="B24" s="20"/>
      <c r="AR24" s="20"/>
    </row>
    <row r="25" spans="1:71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6">
        <f>ROUND(AG94,2)</f>
        <v>0</v>
      </c>
      <c r="AL26" s="197"/>
      <c r="AM26" s="197"/>
      <c r="AN26" s="197"/>
      <c r="AO26" s="197"/>
      <c r="AP26" s="29"/>
      <c r="AQ26" s="29"/>
      <c r="AR26" s="30"/>
      <c r="BE26" s="2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98" t="s">
        <v>32</v>
      </c>
      <c r="M28" s="198"/>
      <c r="N28" s="198"/>
      <c r="O28" s="198"/>
      <c r="P28" s="198"/>
      <c r="Q28" s="29"/>
      <c r="R28" s="29"/>
      <c r="S28" s="29"/>
      <c r="T28" s="29"/>
      <c r="U28" s="29"/>
      <c r="V28" s="29"/>
      <c r="W28" s="198" t="s">
        <v>33</v>
      </c>
      <c r="X28" s="198"/>
      <c r="Y28" s="198"/>
      <c r="Z28" s="198"/>
      <c r="AA28" s="198"/>
      <c r="AB28" s="198"/>
      <c r="AC28" s="198"/>
      <c r="AD28" s="198"/>
      <c r="AE28" s="198"/>
      <c r="AF28" s="29"/>
      <c r="AG28" s="29"/>
      <c r="AH28" s="29"/>
      <c r="AI28" s="29"/>
      <c r="AJ28" s="29"/>
      <c r="AK28" s="198" t="s">
        <v>34</v>
      </c>
      <c r="AL28" s="198"/>
      <c r="AM28" s="198"/>
      <c r="AN28" s="198"/>
      <c r="AO28" s="198"/>
      <c r="AP28" s="29"/>
      <c r="AQ28" s="29"/>
      <c r="AR28" s="30"/>
      <c r="BE28" s="29"/>
    </row>
    <row r="29" spans="1:71" s="3" customFormat="1" ht="14.45" customHeight="1">
      <c r="B29" s="34"/>
      <c r="D29" s="26" t="s">
        <v>35</v>
      </c>
      <c r="F29" s="26" t="s">
        <v>36</v>
      </c>
      <c r="L29" s="201">
        <v>0.2</v>
      </c>
      <c r="M29" s="200"/>
      <c r="N29" s="200"/>
      <c r="O29" s="200"/>
      <c r="P29" s="200"/>
      <c r="W29" s="199">
        <f>ROUND(AZ94, 2)</f>
        <v>0</v>
      </c>
      <c r="X29" s="200"/>
      <c r="Y29" s="200"/>
      <c r="Z29" s="200"/>
      <c r="AA29" s="200"/>
      <c r="AB29" s="200"/>
      <c r="AC29" s="200"/>
      <c r="AD29" s="200"/>
      <c r="AE29" s="200"/>
      <c r="AK29" s="199">
        <f>ROUND(AV94, 2)</f>
        <v>0</v>
      </c>
      <c r="AL29" s="200"/>
      <c r="AM29" s="200"/>
      <c r="AN29" s="200"/>
      <c r="AO29" s="200"/>
      <c r="AR29" s="34"/>
    </row>
    <row r="30" spans="1:71" s="3" customFormat="1" ht="14.45" customHeight="1">
      <c r="B30" s="34"/>
      <c r="F30" s="26" t="s">
        <v>37</v>
      </c>
      <c r="L30" s="201">
        <v>0.2</v>
      </c>
      <c r="M30" s="200"/>
      <c r="N30" s="200"/>
      <c r="O30" s="200"/>
      <c r="P30" s="200"/>
      <c r="W30" s="199">
        <f>ROUND(BA94, 2)</f>
        <v>0</v>
      </c>
      <c r="X30" s="200"/>
      <c r="Y30" s="200"/>
      <c r="Z30" s="200"/>
      <c r="AA30" s="200"/>
      <c r="AB30" s="200"/>
      <c r="AC30" s="200"/>
      <c r="AD30" s="200"/>
      <c r="AE30" s="200"/>
      <c r="AK30" s="199">
        <f>ROUND(AW94, 2)</f>
        <v>0</v>
      </c>
      <c r="AL30" s="200"/>
      <c r="AM30" s="200"/>
      <c r="AN30" s="200"/>
      <c r="AO30" s="200"/>
      <c r="AR30" s="34"/>
    </row>
    <row r="31" spans="1:71" s="3" customFormat="1" ht="14.45" hidden="1" customHeight="1">
      <c r="B31" s="34"/>
      <c r="F31" s="26" t="s">
        <v>38</v>
      </c>
      <c r="L31" s="201">
        <v>0.2</v>
      </c>
      <c r="M31" s="200"/>
      <c r="N31" s="200"/>
      <c r="O31" s="200"/>
      <c r="P31" s="200"/>
      <c r="W31" s="199">
        <f>ROUND(BB94, 2)</f>
        <v>0</v>
      </c>
      <c r="X31" s="200"/>
      <c r="Y31" s="200"/>
      <c r="Z31" s="200"/>
      <c r="AA31" s="200"/>
      <c r="AB31" s="200"/>
      <c r="AC31" s="200"/>
      <c r="AD31" s="200"/>
      <c r="AE31" s="200"/>
      <c r="AK31" s="199">
        <v>0</v>
      </c>
      <c r="AL31" s="200"/>
      <c r="AM31" s="200"/>
      <c r="AN31" s="200"/>
      <c r="AO31" s="200"/>
      <c r="AR31" s="34"/>
    </row>
    <row r="32" spans="1:71" s="3" customFormat="1" ht="14.45" hidden="1" customHeight="1">
      <c r="B32" s="34"/>
      <c r="F32" s="26" t="s">
        <v>39</v>
      </c>
      <c r="L32" s="201">
        <v>0.2</v>
      </c>
      <c r="M32" s="200"/>
      <c r="N32" s="200"/>
      <c r="O32" s="200"/>
      <c r="P32" s="200"/>
      <c r="W32" s="199">
        <f>ROUND(BC94, 2)</f>
        <v>0</v>
      </c>
      <c r="X32" s="200"/>
      <c r="Y32" s="200"/>
      <c r="Z32" s="200"/>
      <c r="AA32" s="200"/>
      <c r="AB32" s="200"/>
      <c r="AC32" s="200"/>
      <c r="AD32" s="200"/>
      <c r="AE32" s="200"/>
      <c r="AK32" s="199">
        <v>0</v>
      </c>
      <c r="AL32" s="200"/>
      <c r="AM32" s="200"/>
      <c r="AN32" s="200"/>
      <c r="AO32" s="200"/>
      <c r="AR32" s="34"/>
    </row>
    <row r="33" spans="1:57" s="3" customFormat="1" ht="14.45" hidden="1" customHeight="1">
      <c r="B33" s="34"/>
      <c r="F33" s="26" t="s">
        <v>40</v>
      </c>
      <c r="L33" s="201">
        <v>0</v>
      </c>
      <c r="M33" s="200"/>
      <c r="N33" s="200"/>
      <c r="O33" s="200"/>
      <c r="P33" s="200"/>
      <c r="W33" s="199">
        <f>ROUND(BD94, 2)</f>
        <v>0</v>
      </c>
      <c r="X33" s="200"/>
      <c r="Y33" s="200"/>
      <c r="Z33" s="200"/>
      <c r="AA33" s="200"/>
      <c r="AB33" s="200"/>
      <c r="AC33" s="200"/>
      <c r="AD33" s="200"/>
      <c r="AE33" s="200"/>
      <c r="AK33" s="199">
        <v>0</v>
      </c>
      <c r="AL33" s="200"/>
      <c r="AM33" s="200"/>
      <c r="AN33" s="200"/>
      <c r="AO33" s="200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222" t="s">
        <v>43</v>
      </c>
      <c r="Y35" s="223"/>
      <c r="Z35" s="223"/>
      <c r="AA35" s="223"/>
      <c r="AB35" s="223"/>
      <c r="AC35" s="37"/>
      <c r="AD35" s="37"/>
      <c r="AE35" s="37"/>
      <c r="AF35" s="37"/>
      <c r="AG35" s="37"/>
      <c r="AH35" s="37"/>
      <c r="AI35" s="37"/>
      <c r="AJ35" s="37"/>
      <c r="AK35" s="224">
        <f>SUM(AK26:AK33)</f>
        <v>0</v>
      </c>
      <c r="AL35" s="223"/>
      <c r="AM35" s="223"/>
      <c r="AN35" s="223"/>
      <c r="AO35" s="225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29"/>
      <c r="B60" s="30"/>
      <c r="C60" s="29"/>
      <c r="D60" s="42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46</v>
      </c>
      <c r="AI60" s="32"/>
      <c r="AJ60" s="32"/>
      <c r="AK60" s="32"/>
      <c r="AL60" s="32"/>
      <c r="AM60" s="42" t="s">
        <v>47</v>
      </c>
      <c r="AN60" s="32"/>
      <c r="AO60" s="32"/>
      <c r="AP60" s="29"/>
      <c r="AQ60" s="29"/>
      <c r="AR60" s="30"/>
      <c r="BE60" s="29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29"/>
      <c r="B64" s="30"/>
      <c r="C64" s="29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29"/>
      <c r="B75" s="30"/>
      <c r="C75" s="29"/>
      <c r="D75" s="42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46</v>
      </c>
      <c r="AI75" s="32"/>
      <c r="AJ75" s="32"/>
      <c r="AK75" s="32"/>
      <c r="AL75" s="32"/>
      <c r="AM75" s="42" t="s">
        <v>47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21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6" t="s">
        <v>11</v>
      </c>
      <c r="L84" s="4" t="str">
        <f>K5</f>
        <v>511</v>
      </c>
      <c r="AR84" s="48"/>
    </row>
    <row r="85" spans="1:91" s="5" customFormat="1" ht="36.950000000000003" customHeight="1">
      <c r="B85" s="49"/>
      <c r="C85" s="50" t="s">
        <v>13</v>
      </c>
      <c r="L85" s="213" t="str">
        <f>K6</f>
        <v>Park Rozvodná-Vlárska, Bratislava, k.ú.Nové Mesto parc.č.5620/11, 5620/54</v>
      </c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6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Bratislava, k.ú.Nové Mesto parc.č.5620/11, 5620/54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19</v>
      </c>
      <c r="AJ87" s="29"/>
      <c r="AK87" s="29"/>
      <c r="AL87" s="29"/>
      <c r="AM87" s="215" t="str">
        <f>IF(AN8= "","",AN8)</f>
        <v>20. 7. 2020</v>
      </c>
      <c r="AN87" s="215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6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Mestská časť Bratislava-Nové Mesto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27</v>
      </c>
      <c r="AJ89" s="29"/>
      <c r="AK89" s="29"/>
      <c r="AL89" s="29"/>
      <c r="AM89" s="216" t="str">
        <f>IF(E17="","",E17)</f>
        <v xml:space="preserve"> </v>
      </c>
      <c r="AN89" s="217"/>
      <c r="AO89" s="217"/>
      <c r="AP89" s="217"/>
      <c r="AQ89" s="29"/>
      <c r="AR89" s="30"/>
      <c r="AS89" s="218" t="s">
        <v>51</v>
      </c>
      <c r="AT89" s="219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6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29</v>
      </c>
      <c r="AJ90" s="29"/>
      <c r="AK90" s="29"/>
      <c r="AL90" s="29"/>
      <c r="AM90" s="216" t="str">
        <f>IF(E20="","",E20)</f>
        <v xml:space="preserve"> </v>
      </c>
      <c r="AN90" s="217"/>
      <c r="AO90" s="217"/>
      <c r="AP90" s="217"/>
      <c r="AQ90" s="29"/>
      <c r="AR90" s="30"/>
      <c r="AS90" s="220"/>
      <c r="AT90" s="221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0"/>
      <c r="AT91" s="221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08" t="s">
        <v>52</v>
      </c>
      <c r="D92" s="209"/>
      <c r="E92" s="209"/>
      <c r="F92" s="209"/>
      <c r="G92" s="209"/>
      <c r="H92" s="57"/>
      <c r="I92" s="210" t="s">
        <v>53</v>
      </c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11" t="s">
        <v>54</v>
      </c>
      <c r="AH92" s="209"/>
      <c r="AI92" s="209"/>
      <c r="AJ92" s="209"/>
      <c r="AK92" s="209"/>
      <c r="AL92" s="209"/>
      <c r="AM92" s="209"/>
      <c r="AN92" s="210" t="s">
        <v>55</v>
      </c>
      <c r="AO92" s="209"/>
      <c r="AP92" s="212"/>
      <c r="AQ92" s="58" t="s">
        <v>56</v>
      </c>
      <c r="AR92" s="30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5">
        <f>ROUND(AG95,2)</f>
        <v>0</v>
      </c>
      <c r="AH94" s="205"/>
      <c r="AI94" s="205"/>
      <c r="AJ94" s="205"/>
      <c r="AK94" s="205"/>
      <c r="AL94" s="205"/>
      <c r="AM94" s="205"/>
      <c r="AN94" s="206">
        <f>SUM(AG94,AT94)</f>
        <v>0</v>
      </c>
      <c r="AO94" s="206"/>
      <c r="AP94" s="206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1240.8903800000001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70</v>
      </c>
      <c r="BT94" s="74" t="s">
        <v>71</v>
      </c>
      <c r="BU94" s="75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1" s="7" customFormat="1" ht="24.75" customHeight="1">
      <c r="A95" s="76" t="s">
        <v>75</v>
      </c>
      <c r="B95" s="77"/>
      <c r="C95" s="78"/>
      <c r="D95" s="204" t="s">
        <v>76</v>
      </c>
      <c r="E95" s="204"/>
      <c r="F95" s="204"/>
      <c r="G95" s="204"/>
      <c r="H95" s="204"/>
      <c r="I95" s="79"/>
      <c r="J95" s="204" t="s">
        <v>77</v>
      </c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2">
        <f>' Architektonicko stave...'!J32</f>
        <v>0</v>
      </c>
      <c r="AH95" s="203"/>
      <c r="AI95" s="203"/>
      <c r="AJ95" s="203"/>
      <c r="AK95" s="203"/>
      <c r="AL95" s="203"/>
      <c r="AM95" s="203"/>
      <c r="AN95" s="202">
        <f>SUM(AG95,AT95)</f>
        <v>0</v>
      </c>
      <c r="AO95" s="203"/>
      <c r="AP95" s="203"/>
      <c r="AQ95" s="80" t="s">
        <v>78</v>
      </c>
      <c r="AR95" s="77"/>
      <c r="AS95" s="81">
        <v>0</v>
      </c>
      <c r="AT95" s="82">
        <f>ROUND(SUM(AV95:AW95),2)</f>
        <v>0</v>
      </c>
      <c r="AU95" s="83">
        <f>' Architektonicko stave...'!P137</f>
        <v>1240.8903788699997</v>
      </c>
      <c r="AV95" s="82">
        <f>' Architektonicko stave...'!J35</f>
        <v>0</v>
      </c>
      <c r="AW95" s="82">
        <f>' Architektonicko stave...'!J36</f>
        <v>0</v>
      </c>
      <c r="AX95" s="82">
        <f>' Architektonicko stave...'!J37</f>
        <v>0</v>
      </c>
      <c r="AY95" s="82">
        <f>' Architektonicko stave...'!J38</f>
        <v>0</v>
      </c>
      <c r="AZ95" s="82">
        <f>' Architektonicko stave...'!F35</f>
        <v>0</v>
      </c>
      <c r="BA95" s="82">
        <f>' Architektonicko stave...'!F36</f>
        <v>0</v>
      </c>
      <c r="BB95" s="82">
        <f>' Architektonicko stave...'!F37</f>
        <v>0</v>
      </c>
      <c r="BC95" s="82">
        <f>' Architektonicko stave...'!F38</f>
        <v>0</v>
      </c>
      <c r="BD95" s="84">
        <f>' Architektonicko stave...'!F39</f>
        <v>0</v>
      </c>
      <c r="BT95" s="85" t="s">
        <v>79</v>
      </c>
      <c r="BV95" s="85" t="s">
        <v>73</v>
      </c>
      <c r="BW95" s="85" t="s">
        <v>80</v>
      </c>
      <c r="BX95" s="85" t="s">
        <v>4</v>
      </c>
      <c r="CL95" s="85" t="s">
        <v>1</v>
      </c>
      <c r="CM95" s="85" t="s">
        <v>71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7 - Architektonicko stav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74"/>
  <sheetViews>
    <sheetView showGridLines="0" tabSelected="1" topLeftCell="A79" workbookViewId="0">
      <selection activeCell="I190" sqref="I190:I19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207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7" t="s">
        <v>80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4.95" customHeight="1">
      <c r="B4" s="20"/>
      <c r="D4" s="21" t="s">
        <v>81</v>
      </c>
      <c r="L4" s="20"/>
      <c r="M4" s="87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13</v>
      </c>
      <c r="L6" s="20"/>
    </row>
    <row r="7" spans="1:46" s="1" customFormat="1" ht="16.5" customHeight="1">
      <c r="B7" s="20"/>
      <c r="E7" s="227" t="str">
        <f>'Rekapitulácia stavby'!K6</f>
        <v>Park Rozvodná-Vlárska, Bratislava, k.ú.Nové Mesto parc.č.5620/11, 5620/54</v>
      </c>
      <c r="F7" s="228"/>
      <c r="G7" s="228"/>
      <c r="H7" s="228"/>
      <c r="L7" s="20"/>
    </row>
    <row r="8" spans="1:46" s="2" customFormat="1" ht="12" customHeight="1">
      <c r="A8" s="29"/>
      <c r="B8" s="30"/>
      <c r="C8" s="29"/>
      <c r="D8" s="26" t="s">
        <v>82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3" t="s">
        <v>618</v>
      </c>
      <c r="F9" s="226"/>
      <c r="G9" s="226"/>
      <c r="H9" s="22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2">
        <v>44062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22</v>
      </c>
      <c r="J17" s="24" t="str">
        <f>'Rekapitulácia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192" t="str">
        <f>'Rekapitulácia stavby'!E14</f>
        <v xml:space="preserve"> </v>
      </c>
      <c r="F18" s="192"/>
      <c r="G18" s="192"/>
      <c r="H18" s="192"/>
      <c r="I18" s="26" t="s">
        <v>24</v>
      </c>
      <c r="J18" s="24" t="str">
        <f>'Rekapitulácia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27</v>
      </c>
      <c r="E20" s="29"/>
      <c r="F20" s="29"/>
      <c r="G20" s="29"/>
      <c r="H20" s="29"/>
      <c r="I20" s="26" t="s">
        <v>22</v>
      </c>
      <c r="J20" s="24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IF('Rekapitulácia stavby'!E17="","",'Rekapitulácia stavby'!E17)</f>
        <v xml:space="preserve"> </v>
      </c>
      <c r="F21" s="29"/>
      <c r="G21" s="29"/>
      <c r="H21" s="29"/>
      <c r="I21" s="26" t="s">
        <v>24</v>
      </c>
      <c r="J21" s="24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29</v>
      </c>
      <c r="E23" s="29"/>
      <c r="F23" s="29"/>
      <c r="G23" s="29"/>
      <c r="H23" s="29"/>
      <c r="I23" s="26" t="s">
        <v>22</v>
      </c>
      <c r="J23" s="24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IF('Rekapitulácia stavby'!E20="","",'Rekapitulácia stavby'!E20)</f>
        <v xml:space="preserve"> </v>
      </c>
      <c r="F24" s="29"/>
      <c r="G24" s="29"/>
      <c r="H24" s="29"/>
      <c r="I24" s="26" t="s">
        <v>24</v>
      </c>
      <c r="J24" s="24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30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8"/>
      <c r="B27" s="89"/>
      <c r="C27" s="88"/>
      <c r="D27" s="88"/>
      <c r="E27" s="195" t="s">
        <v>1</v>
      </c>
      <c r="F27" s="195"/>
      <c r="G27" s="195"/>
      <c r="H27" s="195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4" t="s">
        <v>83</v>
      </c>
      <c r="E30" s="29"/>
      <c r="F30" s="29"/>
      <c r="G30" s="29"/>
      <c r="H30" s="29"/>
      <c r="I30" s="29"/>
      <c r="J30" s="91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2" t="s">
        <v>84</v>
      </c>
      <c r="E31" s="29"/>
      <c r="F31" s="29"/>
      <c r="G31" s="29"/>
      <c r="H31" s="29"/>
      <c r="I31" s="29"/>
      <c r="J31" s="91">
        <f>J116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3" t="s">
        <v>31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33</v>
      </c>
      <c r="G34" s="29"/>
      <c r="H34" s="29"/>
      <c r="I34" s="33" t="s">
        <v>32</v>
      </c>
      <c r="J34" s="33" t="s">
        <v>34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4" t="s">
        <v>35</v>
      </c>
      <c r="E35" s="26" t="s">
        <v>36</v>
      </c>
      <c r="F35" s="95">
        <f>ROUND((SUM(BE116:BE117) + SUM(BE137:BE373)),  2)</f>
        <v>0</v>
      </c>
      <c r="G35" s="29"/>
      <c r="H35" s="29"/>
      <c r="I35" s="96">
        <v>0.2</v>
      </c>
      <c r="J35" s="95">
        <f>ROUND(((SUM(BE116:BE117) + SUM(BE137:BE373))*I35),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6" t="s">
        <v>37</v>
      </c>
      <c r="F36" s="95">
        <f>ROUND((SUM(BF116:BF117) + SUM(BF137:BF373)),  2)</f>
        <v>0</v>
      </c>
      <c r="G36" s="29"/>
      <c r="H36" s="29"/>
      <c r="I36" s="96">
        <v>0.2</v>
      </c>
      <c r="J36" s="95">
        <f>ROUND(((SUM(BF116:BF117) + SUM(BF137:BF373))*I36),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6" t="s">
        <v>38</v>
      </c>
      <c r="F37" s="95">
        <f>ROUND((SUM(BG116:BG117) + SUM(BG137:BG373)),  2)</f>
        <v>0</v>
      </c>
      <c r="G37" s="29"/>
      <c r="H37" s="29"/>
      <c r="I37" s="96">
        <v>0.2</v>
      </c>
      <c r="J37" s="95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6" t="s">
        <v>39</v>
      </c>
      <c r="F38" s="95">
        <f>ROUND((SUM(BH116:BH117) + SUM(BH137:BH373)),  2)</f>
        <v>0</v>
      </c>
      <c r="G38" s="29"/>
      <c r="H38" s="29"/>
      <c r="I38" s="96">
        <v>0.2</v>
      </c>
      <c r="J38" s="95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6" t="s">
        <v>40</v>
      </c>
      <c r="F39" s="95">
        <f>ROUND((SUM(BI116:BI117) + SUM(BI137:BI373)),  2)</f>
        <v>0</v>
      </c>
      <c r="G39" s="29"/>
      <c r="H39" s="29"/>
      <c r="I39" s="96">
        <v>0</v>
      </c>
      <c r="J39" s="95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97"/>
      <c r="D41" s="98" t="s">
        <v>41</v>
      </c>
      <c r="E41" s="57"/>
      <c r="F41" s="57"/>
      <c r="G41" s="99" t="s">
        <v>42</v>
      </c>
      <c r="H41" s="100" t="s">
        <v>43</v>
      </c>
      <c r="I41" s="57"/>
      <c r="J41" s="101">
        <f>SUM(J32:J39)</f>
        <v>0</v>
      </c>
      <c r="K41" s="102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46</v>
      </c>
      <c r="E61" s="32"/>
      <c r="F61" s="103" t="s">
        <v>47</v>
      </c>
      <c r="G61" s="42" t="s">
        <v>46</v>
      </c>
      <c r="H61" s="32"/>
      <c r="I61" s="32"/>
      <c r="J61" s="104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46</v>
      </c>
      <c r="E76" s="32"/>
      <c r="F76" s="103" t="s">
        <v>47</v>
      </c>
      <c r="G76" s="42" t="s">
        <v>46</v>
      </c>
      <c r="H76" s="32"/>
      <c r="I76" s="32"/>
      <c r="J76" s="104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21" t="s">
        <v>85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13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7" t="str">
        <f>E7</f>
        <v>Park Rozvodná-Vlárska, Bratislava, k.ú.Nové Mesto parc.č.5620/11, 5620/54</v>
      </c>
      <c r="F85" s="228"/>
      <c r="G85" s="228"/>
      <c r="H85" s="228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6" t="s">
        <v>82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3" t="str">
        <f>E9</f>
        <v xml:space="preserve"> Architektonicko stavebné riešenie </v>
      </c>
      <c r="F87" s="226"/>
      <c r="G87" s="226"/>
      <c r="H87" s="22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6" t="s">
        <v>17</v>
      </c>
      <c r="D89" s="29"/>
      <c r="E89" s="29"/>
      <c r="F89" s="24" t="str">
        <f>F12</f>
        <v>Bratislava, k.ú.Nové Mesto parc.č.5620/11, 5620/54</v>
      </c>
      <c r="G89" s="29"/>
      <c r="H89" s="29"/>
      <c r="I89" s="26" t="s">
        <v>19</v>
      </c>
      <c r="J89" s="52">
        <f>IF(J12="","",J12)</f>
        <v>44062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6" t="s">
        <v>21</v>
      </c>
      <c r="D91" s="29"/>
      <c r="E91" s="29"/>
      <c r="F91" s="24" t="str">
        <f>E15</f>
        <v>Mestská časť Bratislava-Nové Mesto</v>
      </c>
      <c r="G91" s="29"/>
      <c r="H91" s="29"/>
      <c r="I91" s="26"/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/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5" t="s">
        <v>86</v>
      </c>
      <c r="D94" s="97"/>
      <c r="E94" s="97"/>
      <c r="F94" s="97"/>
      <c r="G94" s="97"/>
      <c r="H94" s="97"/>
      <c r="I94" s="97"/>
      <c r="J94" s="106" t="s">
        <v>87</v>
      </c>
      <c r="K94" s="97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7" t="s">
        <v>88</v>
      </c>
      <c r="D96" s="29"/>
      <c r="E96" s="29"/>
      <c r="F96" s="29"/>
      <c r="G96" s="29"/>
      <c r="H96" s="29"/>
      <c r="I96" s="29"/>
      <c r="J96" s="68">
        <f>J137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89</v>
      </c>
    </row>
    <row r="97" spans="2:12" s="9" customFormat="1" ht="24.95" customHeight="1">
      <c r="B97" s="108"/>
      <c r="D97" s="109" t="s">
        <v>90</v>
      </c>
      <c r="E97" s="110"/>
      <c r="F97" s="110"/>
      <c r="G97" s="110"/>
      <c r="H97" s="110"/>
      <c r="I97" s="110"/>
      <c r="J97" s="111">
        <f>J138</f>
        <v>0</v>
      </c>
      <c r="L97" s="108"/>
    </row>
    <row r="98" spans="2:12" s="10" customFormat="1" ht="19.899999999999999" customHeight="1">
      <c r="B98" s="112"/>
      <c r="D98" s="113" t="s">
        <v>91</v>
      </c>
      <c r="E98" s="114"/>
      <c r="F98" s="114"/>
      <c r="G98" s="114"/>
      <c r="H98" s="114"/>
      <c r="I98" s="114"/>
      <c r="J98" s="115">
        <f>J139</f>
        <v>0</v>
      </c>
      <c r="L98" s="112"/>
    </row>
    <row r="99" spans="2:12" s="10" customFormat="1" ht="19.899999999999999" customHeight="1">
      <c r="B99" s="112"/>
      <c r="D99" s="113" t="s">
        <v>92</v>
      </c>
      <c r="E99" s="114"/>
      <c r="F99" s="114"/>
      <c r="G99" s="114"/>
      <c r="H99" s="114"/>
      <c r="I99" s="114"/>
      <c r="J99" s="115">
        <f>J174</f>
        <v>0</v>
      </c>
      <c r="L99" s="112"/>
    </row>
    <row r="100" spans="2:12" s="10" customFormat="1" ht="19.899999999999999" customHeight="1">
      <c r="B100" s="112"/>
      <c r="D100" s="113" t="s">
        <v>93</v>
      </c>
      <c r="E100" s="114"/>
      <c r="F100" s="114"/>
      <c r="G100" s="114"/>
      <c r="H100" s="114"/>
      <c r="I100" s="114"/>
      <c r="J100" s="115">
        <f>J215</f>
        <v>0</v>
      </c>
      <c r="L100" s="112"/>
    </row>
    <row r="101" spans="2:12" s="10" customFormat="1" ht="19.899999999999999" customHeight="1">
      <c r="B101" s="112"/>
      <c r="D101" s="113" t="s">
        <v>94</v>
      </c>
      <c r="E101" s="114"/>
      <c r="F101" s="114"/>
      <c r="G101" s="114"/>
      <c r="H101" s="114"/>
      <c r="I101" s="114"/>
      <c r="J101" s="115">
        <f>J236</f>
        <v>0</v>
      </c>
      <c r="L101" s="112"/>
    </row>
    <row r="102" spans="2:12" s="10" customFormat="1" ht="19.899999999999999" customHeight="1">
      <c r="B102" s="112"/>
      <c r="D102" s="113" t="s">
        <v>95</v>
      </c>
      <c r="E102" s="114"/>
      <c r="F102" s="114"/>
      <c r="G102" s="114"/>
      <c r="H102" s="114"/>
      <c r="I102" s="114"/>
      <c r="J102" s="115">
        <f>J249</f>
        <v>0</v>
      </c>
      <c r="L102" s="112"/>
    </row>
    <row r="103" spans="2:12" s="10" customFormat="1" ht="19.899999999999999" customHeight="1">
      <c r="B103" s="112"/>
      <c r="D103" s="113" t="s">
        <v>96</v>
      </c>
      <c r="E103" s="114"/>
      <c r="F103" s="114"/>
      <c r="G103" s="114"/>
      <c r="H103" s="114"/>
      <c r="I103" s="114"/>
      <c r="J103" s="115">
        <f>J266</f>
        <v>0</v>
      </c>
      <c r="L103" s="112"/>
    </row>
    <row r="104" spans="2:12" s="10" customFormat="1" ht="19.899999999999999" customHeight="1">
      <c r="B104" s="112"/>
      <c r="D104" s="113" t="s">
        <v>97</v>
      </c>
      <c r="E104" s="114"/>
      <c r="F104" s="114"/>
      <c r="G104" s="114"/>
      <c r="H104" s="114"/>
      <c r="I104" s="114"/>
      <c r="J104" s="115">
        <f>J294</f>
        <v>0</v>
      </c>
      <c r="L104" s="112"/>
    </row>
    <row r="105" spans="2:12" s="10" customFormat="1" ht="19.899999999999999" customHeight="1">
      <c r="B105" s="112"/>
      <c r="D105" s="113" t="s">
        <v>98</v>
      </c>
      <c r="E105" s="114"/>
      <c r="F105" s="114"/>
      <c r="G105" s="114"/>
      <c r="H105" s="114"/>
      <c r="I105" s="114"/>
      <c r="J105" s="115">
        <f>J303</f>
        <v>0</v>
      </c>
      <c r="L105" s="112"/>
    </row>
    <row r="106" spans="2:12" s="9" customFormat="1" ht="24.95" customHeight="1">
      <c r="B106" s="108"/>
      <c r="D106" s="109" t="s">
        <v>99</v>
      </c>
      <c r="E106" s="110"/>
      <c r="F106" s="110"/>
      <c r="G106" s="110"/>
      <c r="H106" s="110"/>
      <c r="I106" s="110"/>
      <c r="J106" s="111">
        <f>J305</f>
        <v>0</v>
      </c>
      <c r="L106" s="108"/>
    </row>
    <row r="107" spans="2:12" s="10" customFormat="1" ht="19.899999999999999" customHeight="1">
      <c r="B107" s="112"/>
      <c r="D107" s="113" t="s">
        <v>100</v>
      </c>
      <c r="E107" s="114"/>
      <c r="F107" s="114"/>
      <c r="G107" s="114"/>
      <c r="H107" s="114"/>
      <c r="I107" s="114"/>
      <c r="J107" s="115">
        <f>J306</f>
        <v>0</v>
      </c>
      <c r="L107" s="112"/>
    </row>
    <row r="108" spans="2:12" s="10" customFormat="1" ht="19.899999999999999" customHeight="1">
      <c r="B108" s="112"/>
      <c r="D108" s="113" t="s">
        <v>101</v>
      </c>
      <c r="E108" s="114"/>
      <c r="F108" s="114"/>
      <c r="G108" s="114"/>
      <c r="H108" s="114"/>
      <c r="I108" s="114"/>
      <c r="J108" s="115">
        <f>J324</f>
        <v>0</v>
      </c>
      <c r="L108" s="112"/>
    </row>
    <row r="109" spans="2:12" s="9" customFormat="1" ht="24.95" customHeight="1">
      <c r="B109" s="108"/>
      <c r="D109" s="109" t="s">
        <v>102</v>
      </c>
      <c r="E109" s="110"/>
      <c r="F109" s="110"/>
      <c r="G109" s="110"/>
      <c r="H109" s="110"/>
      <c r="I109" s="110"/>
      <c r="J109" s="111">
        <f>J331</f>
        <v>0</v>
      </c>
      <c r="L109" s="108"/>
    </row>
    <row r="110" spans="2:12" s="9" customFormat="1" ht="24.95" customHeight="1">
      <c r="B110" s="108"/>
      <c r="D110" s="109" t="s">
        <v>103</v>
      </c>
      <c r="E110" s="110"/>
      <c r="F110" s="110"/>
      <c r="G110" s="110"/>
      <c r="H110" s="110"/>
      <c r="I110" s="110"/>
      <c r="J110" s="111">
        <f>J347</f>
        <v>0</v>
      </c>
      <c r="L110" s="108"/>
    </row>
    <row r="111" spans="2:12" s="9" customFormat="1" ht="24.95" customHeight="1">
      <c r="B111" s="108"/>
      <c r="D111" s="109" t="s">
        <v>104</v>
      </c>
      <c r="E111" s="110"/>
      <c r="F111" s="110"/>
      <c r="G111" s="110"/>
      <c r="H111" s="110"/>
      <c r="I111" s="110"/>
      <c r="J111" s="111">
        <f>J368</f>
        <v>0</v>
      </c>
      <c r="L111" s="108"/>
    </row>
    <row r="112" spans="2:12" s="10" customFormat="1" ht="19.899999999999999" customHeight="1">
      <c r="B112" s="112"/>
      <c r="D112" s="113" t="s">
        <v>105</v>
      </c>
      <c r="E112" s="114"/>
      <c r="F112" s="114"/>
      <c r="G112" s="114"/>
      <c r="H112" s="114"/>
      <c r="I112" s="114"/>
      <c r="J112" s="115">
        <f>J369</f>
        <v>0</v>
      </c>
      <c r="L112" s="112"/>
    </row>
    <row r="113" spans="1:31" s="9" customFormat="1" ht="24.95" customHeight="1">
      <c r="B113" s="108"/>
      <c r="D113" s="109" t="s">
        <v>106</v>
      </c>
      <c r="E113" s="110"/>
      <c r="F113" s="110"/>
      <c r="G113" s="110"/>
      <c r="H113" s="110"/>
      <c r="I113" s="110"/>
      <c r="J113" s="111">
        <f>J372</f>
        <v>0</v>
      </c>
      <c r="L113" s="108"/>
    </row>
    <row r="114" spans="1:31" s="2" customFormat="1" ht="21.7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9.25" customHeight="1">
      <c r="A116" s="29"/>
      <c r="B116" s="30"/>
      <c r="C116" s="107" t="s">
        <v>107</v>
      </c>
      <c r="D116" s="29"/>
      <c r="E116" s="29"/>
      <c r="F116" s="29"/>
      <c r="G116" s="29"/>
      <c r="H116" s="29"/>
      <c r="I116" s="29"/>
      <c r="J116" s="116">
        <v>0</v>
      </c>
      <c r="K116" s="29"/>
      <c r="L116" s="39"/>
      <c r="N116" s="117" t="s">
        <v>35</v>
      </c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8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9.25" customHeight="1">
      <c r="A118" s="29"/>
      <c r="B118" s="30"/>
      <c r="C118" s="118" t="s">
        <v>108</v>
      </c>
      <c r="D118" s="97"/>
      <c r="E118" s="97"/>
      <c r="F118" s="97"/>
      <c r="G118" s="97"/>
      <c r="H118" s="97"/>
      <c r="I118" s="97"/>
      <c r="J118" s="119">
        <f>ROUND(J96+J116,2)</f>
        <v>0</v>
      </c>
      <c r="K118" s="97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3" spans="1:31" s="2" customFormat="1" ht="6.95" customHeight="1">
      <c r="A123" s="29"/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24.95" customHeight="1">
      <c r="A124" s="29"/>
      <c r="B124" s="30"/>
      <c r="C124" s="21" t="s">
        <v>109</v>
      </c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6" t="s">
        <v>13</v>
      </c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6.5" customHeight="1">
      <c r="A127" s="29"/>
      <c r="B127" s="30"/>
      <c r="C127" s="29"/>
      <c r="D127" s="29"/>
      <c r="E127" s="227" t="str">
        <f>E7</f>
        <v>Park Rozvodná-Vlárska, Bratislava, k.ú.Nové Mesto parc.č.5620/11, 5620/54</v>
      </c>
      <c r="F127" s="228"/>
      <c r="G127" s="228"/>
      <c r="H127" s="228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>
      <c r="A128" s="29"/>
      <c r="B128" s="30"/>
      <c r="C128" s="26" t="s">
        <v>82</v>
      </c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6.5" customHeight="1">
      <c r="A129" s="29"/>
      <c r="B129" s="30"/>
      <c r="C129" s="29"/>
      <c r="D129" s="29"/>
      <c r="E129" s="213" t="str">
        <f>E9</f>
        <v xml:space="preserve"> Architektonicko stavebné riešenie </v>
      </c>
      <c r="F129" s="226"/>
      <c r="G129" s="226"/>
      <c r="H129" s="226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2" customHeight="1">
      <c r="A131" s="29"/>
      <c r="B131" s="30"/>
      <c r="C131" s="26" t="s">
        <v>17</v>
      </c>
      <c r="D131" s="29"/>
      <c r="E131" s="29"/>
      <c r="F131" s="24" t="str">
        <f>F12</f>
        <v>Bratislava, k.ú.Nové Mesto parc.č.5620/11, 5620/54</v>
      </c>
      <c r="G131" s="29"/>
      <c r="H131" s="29"/>
      <c r="I131" s="26" t="s">
        <v>19</v>
      </c>
      <c r="J131" s="52">
        <f>IF(J12="","",J12)</f>
        <v>44062</v>
      </c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6.9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" customHeight="1">
      <c r="A133" s="29"/>
      <c r="B133" s="30"/>
      <c r="C133" s="26" t="s">
        <v>21</v>
      </c>
      <c r="D133" s="29"/>
      <c r="E133" s="29"/>
      <c r="F133" s="24" t="str">
        <f>E15</f>
        <v>Mestská časť Bratislava-Nové Mesto</v>
      </c>
      <c r="G133" s="29"/>
      <c r="H133" s="29"/>
      <c r="I133" s="26"/>
      <c r="J133" s="27" t="str">
        <f>E21</f>
        <v xml:space="preserve"> </v>
      </c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2" customHeight="1">
      <c r="A134" s="29"/>
      <c r="B134" s="30"/>
      <c r="C134" s="26" t="s">
        <v>25</v>
      </c>
      <c r="D134" s="29"/>
      <c r="E134" s="29"/>
      <c r="F134" s="24" t="str">
        <f>IF(E18="","",E18)</f>
        <v xml:space="preserve"> </v>
      </c>
      <c r="G134" s="29"/>
      <c r="H134" s="29"/>
      <c r="I134" s="26"/>
      <c r="J134" s="27" t="str">
        <f>E24</f>
        <v xml:space="preserve"> </v>
      </c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0.3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11" customFormat="1" ht="29.25" customHeight="1">
      <c r="A136" s="120"/>
      <c r="B136" s="121"/>
      <c r="C136" s="122" t="s">
        <v>110</v>
      </c>
      <c r="D136" s="123" t="s">
        <v>56</v>
      </c>
      <c r="E136" s="123" t="s">
        <v>52</v>
      </c>
      <c r="F136" s="123" t="s">
        <v>53</v>
      </c>
      <c r="G136" s="123" t="s">
        <v>111</v>
      </c>
      <c r="H136" s="123" t="s">
        <v>112</v>
      </c>
      <c r="I136" s="123" t="s">
        <v>113</v>
      </c>
      <c r="J136" s="124" t="s">
        <v>87</v>
      </c>
      <c r="K136" s="125" t="s">
        <v>114</v>
      </c>
      <c r="L136" s="126"/>
      <c r="M136" s="59" t="s">
        <v>1</v>
      </c>
      <c r="N136" s="60" t="s">
        <v>35</v>
      </c>
      <c r="O136" s="60" t="s">
        <v>115</v>
      </c>
      <c r="P136" s="60" t="s">
        <v>116</v>
      </c>
      <c r="Q136" s="60" t="s">
        <v>117</v>
      </c>
      <c r="R136" s="60" t="s">
        <v>118</v>
      </c>
      <c r="S136" s="60" t="s">
        <v>119</v>
      </c>
      <c r="T136" s="61" t="s">
        <v>120</v>
      </c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</row>
    <row r="137" spans="1:65" s="2" customFormat="1" ht="22.9" customHeight="1">
      <c r="A137" s="29"/>
      <c r="B137" s="30"/>
      <c r="C137" s="66" t="s">
        <v>83</v>
      </c>
      <c r="D137" s="29"/>
      <c r="E137" s="29"/>
      <c r="F137" s="29"/>
      <c r="G137" s="29"/>
      <c r="H137" s="29"/>
      <c r="I137" s="29"/>
      <c r="J137" s="127">
        <f>BK137</f>
        <v>0</v>
      </c>
      <c r="K137" s="29"/>
      <c r="L137" s="30"/>
      <c r="M137" s="62"/>
      <c r="N137" s="53"/>
      <c r="O137" s="63"/>
      <c r="P137" s="128">
        <f>P138+P305+P331+P347+P368+P372</f>
        <v>1240.8903788699997</v>
      </c>
      <c r="Q137" s="63"/>
      <c r="R137" s="128">
        <f>R138+R305+R331+R347+R368+R372</f>
        <v>399.76584656</v>
      </c>
      <c r="S137" s="63"/>
      <c r="T137" s="129">
        <f>T138+T305+T331+T347+T368+T372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7" t="s">
        <v>70</v>
      </c>
      <c r="AU137" s="17" t="s">
        <v>89</v>
      </c>
      <c r="BK137" s="130">
        <f>BK138+BK305+BK331+BK347+BK368+BK372</f>
        <v>0</v>
      </c>
    </row>
    <row r="138" spans="1:65" s="12" customFormat="1" ht="25.9" customHeight="1">
      <c r="B138" s="131"/>
      <c r="D138" s="132" t="s">
        <v>70</v>
      </c>
      <c r="E138" s="133" t="s">
        <v>121</v>
      </c>
      <c r="F138" s="133" t="s">
        <v>122</v>
      </c>
      <c r="J138" s="134">
        <f>BK138</f>
        <v>0</v>
      </c>
      <c r="L138" s="131"/>
      <c r="M138" s="135"/>
      <c r="N138" s="136"/>
      <c r="O138" s="136"/>
      <c r="P138" s="137">
        <f>P139+P174+P215+P236+P249+P266+P294+P303</f>
        <v>1117.5961860099999</v>
      </c>
      <c r="Q138" s="136"/>
      <c r="R138" s="137">
        <f>R139+R174+R215+R236+R249+R266+R294+R303</f>
        <v>398.90545150000003</v>
      </c>
      <c r="S138" s="136"/>
      <c r="T138" s="138">
        <f>T139+T174+T215+T236+T249+T266+T294+T303</f>
        <v>0</v>
      </c>
      <c r="AR138" s="132" t="s">
        <v>79</v>
      </c>
      <c r="AT138" s="139" t="s">
        <v>70</v>
      </c>
      <c r="AU138" s="139" t="s">
        <v>71</v>
      </c>
      <c r="AY138" s="132" t="s">
        <v>123</v>
      </c>
      <c r="BK138" s="140">
        <f>BK139+BK174+BK215+BK236+BK249+BK266+BK294+BK303</f>
        <v>0</v>
      </c>
    </row>
    <row r="139" spans="1:65" s="12" customFormat="1" ht="22.9" customHeight="1">
      <c r="B139" s="131"/>
      <c r="D139" s="132" t="s">
        <v>70</v>
      </c>
      <c r="E139" s="141" t="s">
        <v>79</v>
      </c>
      <c r="F139" s="141" t="s">
        <v>124</v>
      </c>
      <c r="J139" s="142">
        <f>BK139</f>
        <v>0</v>
      </c>
      <c r="L139" s="131"/>
      <c r="M139" s="135"/>
      <c r="N139" s="136"/>
      <c r="O139" s="136"/>
      <c r="P139" s="137">
        <f>SUM(P140:P173)</f>
        <v>276.94803435999995</v>
      </c>
      <c r="Q139" s="136"/>
      <c r="R139" s="137">
        <f>SUM(R140:R173)</f>
        <v>0</v>
      </c>
      <c r="S139" s="136"/>
      <c r="T139" s="138">
        <f>SUM(T140:T173)</f>
        <v>0</v>
      </c>
      <c r="AR139" s="132" t="s">
        <v>79</v>
      </c>
      <c r="AT139" s="139" t="s">
        <v>70</v>
      </c>
      <c r="AU139" s="139" t="s">
        <v>79</v>
      </c>
      <c r="AY139" s="132" t="s">
        <v>123</v>
      </c>
      <c r="BK139" s="140">
        <f>SUM(BK140:BK173)</f>
        <v>0</v>
      </c>
    </row>
    <row r="140" spans="1:65" s="2" customFormat="1" ht="21.75" customHeight="1">
      <c r="A140" s="29"/>
      <c r="B140" s="143"/>
      <c r="C140" s="144" t="s">
        <v>79</v>
      </c>
      <c r="D140" s="144" t="s">
        <v>125</v>
      </c>
      <c r="E140" s="145" t="s">
        <v>126</v>
      </c>
      <c r="F140" s="146" t="s">
        <v>127</v>
      </c>
      <c r="G140" s="147" t="s">
        <v>128</v>
      </c>
      <c r="H140" s="148">
        <v>52.5</v>
      </c>
      <c r="I140" s="149"/>
      <c r="J140" s="149">
        <f>ROUND(I140*H140,2)</f>
        <v>0</v>
      </c>
      <c r="K140" s="150"/>
      <c r="L140" s="30"/>
      <c r="M140" s="151" t="s">
        <v>1</v>
      </c>
      <c r="N140" s="152" t="s">
        <v>37</v>
      </c>
      <c r="O140" s="153">
        <v>1.2999999999999999E-2</v>
      </c>
      <c r="P140" s="153">
        <f>O140*H140</f>
        <v>0.6825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5" t="s">
        <v>129</v>
      </c>
      <c r="AT140" s="155" t="s">
        <v>125</v>
      </c>
      <c r="AU140" s="155" t="s">
        <v>130</v>
      </c>
      <c r="AY140" s="17" t="s">
        <v>123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7" t="s">
        <v>130</v>
      </c>
      <c r="BK140" s="156">
        <f>ROUND(I140*H140,2)</f>
        <v>0</v>
      </c>
      <c r="BL140" s="17" t="s">
        <v>129</v>
      </c>
      <c r="BM140" s="155" t="s">
        <v>130</v>
      </c>
    </row>
    <row r="141" spans="1:65" s="13" customFormat="1">
      <c r="B141" s="157"/>
      <c r="D141" s="158" t="s">
        <v>131</v>
      </c>
      <c r="E141" s="159" t="s">
        <v>1</v>
      </c>
      <c r="F141" s="160" t="s">
        <v>132</v>
      </c>
      <c r="H141" s="161">
        <v>52.5</v>
      </c>
      <c r="L141" s="157"/>
      <c r="M141" s="162"/>
      <c r="N141" s="163"/>
      <c r="O141" s="163"/>
      <c r="P141" s="163"/>
      <c r="Q141" s="163"/>
      <c r="R141" s="163"/>
      <c r="S141" s="163"/>
      <c r="T141" s="164"/>
      <c r="AT141" s="159" t="s">
        <v>131</v>
      </c>
      <c r="AU141" s="159" t="s">
        <v>130</v>
      </c>
      <c r="AV141" s="13" t="s">
        <v>130</v>
      </c>
      <c r="AW141" s="13" t="s">
        <v>28</v>
      </c>
      <c r="AX141" s="13" t="s">
        <v>71</v>
      </c>
      <c r="AY141" s="159" t="s">
        <v>123</v>
      </c>
    </row>
    <row r="142" spans="1:65" s="14" customFormat="1">
      <c r="B142" s="165"/>
      <c r="D142" s="158" t="s">
        <v>131</v>
      </c>
      <c r="E142" s="166" t="s">
        <v>1</v>
      </c>
      <c r="F142" s="167" t="s">
        <v>133</v>
      </c>
      <c r="H142" s="168">
        <v>52.5</v>
      </c>
      <c r="L142" s="165"/>
      <c r="M142" s="169"/>
      <c r="N142" s="170"/>
      <c r="O142" s="170"/>
      <c r="P142" s="170"/>
      <c r="Q142" s="170"/>
      <c r="R142" s="170"/>
      <c r="S142" s="170"/>
      <c r="T142" s="171"/>
      <c r="AT142" s="166" t="s">
        <v>131</v>
      </c>
      <c r="AU142" s="166" t="s">
        <v>130</v>
      </c>
      <c r="AV142" s="14" t="s">
        <v>129</v>
      </c>
      <c r="AW142" s="14" t="s">
        <v>28</v>
      </c>
      <c r="AX142" s="14" t="s">
        <v>79</v>
      </c>
      <c r="AY142" s="166" t="s">
        <v>123</v>
      </c>
    </row>
    <row r="143" spans="1:65" s="2" customFormat="1" ht="21.75" customHeight="1">
      <c r="A143" s="29"/>
      <c r="B143" s="143"/>
      <c r="C143" s="144" t="s">
        <v>130</v>
      </c>
      <c r="D143" s="144" t="s">
        <v>125</v>
      </c>
      <c r="E143" s="145" t="s">
        <v>134</v>
      </c>
      <c r="F143" s="146" t="s">
        <v>135</v>
      </c>
      <c r="G143" s="147" t="s">
        <v>128</v>
      </c>
      <c r="H143" s="148">
        <v>130</v>
      </c>
      <c r="I143" s="149"/>
      <c r="J143" s="149">
        <f t="shared" ref="J143:J149" si="0">ROUND(I143*H143,2)</f>
        <v>0</v>
      </c>
      <c r="K143" s="150"/>
      <c r="L143" s="30"/>
      <c r="M143" s="151" t="s">
        <v>1</v>
      </c>
      <c r="N143" s="152" t="s">
        <v>37</v>
      </c>
      <c r="O143" s="153">
        <v>0.24299999999999999</v>
      </c>
      <c r="P143" s="153">
        <f t="shared" ref="P143:P149" si="1">O143*H143</f>
        <v>31.59</v>
      </c>
      <c r="Q143" s="153">
        <v>0</v>
      </c>
      <c r="R143" s="153">
        <f t="shared" ref="R143:R149" si="2">Q143*H143</f>
        <v>0</v>
      </c>
      <c r="S143" s="153">
        <v>0</v>
      </c>
      <c r="T143" s="154">
        <f t="shared" ref="T143:T149" si="3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5" t="s">
        <v>129</v>
      </c>
      <c r="AT143" s="155" t="s">
        <v>125</v>
      </c>
      <c r="AU143" s="155" t="s">
        <v>130</v>
      </c>
      <c r="AY143" s="17" t="s">
        <v>123</v>
      </c>
      <c r="BE143" s="156">
        <f t="shared" ref="BE143:BE149" si="4">IF(N143="základná",J143,0)</f>
        <v>0</v>
      </c>
      <c r="BF143" s="156">
        <f t="shared" ref="BF143:BF149" si="5">IF(N143="znížená",J143,0)</f>
        <v>0</v>
      </c>
      <c r="BG143" s="156">
        <f t="shared" ref="BG143:BG149" si="6">IF(N143="zákl. prenesená",J143,0)</f>
        <v>0</v>
      </c>
      <c r="BH143" s="156">
        <f t="shared" ref="BH143:BH149" si="7">IF(N143="zníž. prenesená",J143,0)</f>
        <v>0</v>
      </c>
      <c r="BI143" s="156">
        <f t="shared" ref="BI143:BI149" si="8">IF(N143="nulová",J143,0)</f>
        <v>0</v>
      </c>
      <c r="BJ143" s="17" t="s">
        <v>130</v>
      </c>
      <c r="BK143" s="156">
        <f t="shared" ref="BK143:BK149" si="9">ROUND(I143*H143,2)</f>
        <v>0</v>
      </c>
      <c r="BL143" s="17" t="s">
        <v>129</v>
      </c>
      <c r="BM143" s="155" t="s">
        <v>129</v>
      </c>
    </row>
    <row r="144" spans="1:65" s="2" customFormat="1" ht="21.75" customHeight="1">
      <c r="A144" s="29"/>
      <c r="B144" s="143"/>
      <c r="C144" s="144" t="s">
        <v>136</v>
      </c>
      <c r="D144" s="144" t="s">
        <v>125</v>
      </c>
      <c r="E144" s="145" t="s">
        <v>137</v>
      </c>
      <c r="F144" s="146" t="s">
        <v>138</v>
      </c>
      <c r="G144" s="147" t="s">
        <v>128</v>
      </c>
      <c r="H144" s="148">
        <v>65</v>
      </c>
      <c r="I144" s="149"/>
      <c r="J144" s="149">
        <f t="shared" si="0"/>
        <v>0</v>
      </c>
      <c r="K144" s="150"/>
      <c r="L144" s="30"/>
      <c r="M144" s="151" t="s">
        <v>1</v>
      </c>
      <c r="N144" s="152" t="s">
        <v>37</v>
      </c>
      <c r="O144" s="153">
        <v>5.6000000000000001E-2</v>
      </c>
      <c r="P144" s="153">
        <f t="shared" si="1"/>
        <v>3.64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5" t="s">
        <v>129</v>
      </c>
      <c r="AT144" s="155" t="s">
        <v>125</v>
      </c>
      <c r="AU144" s="155" t="s">
        <v>130</v>
      </c>
      <c r="AY144" s="17" t="s">
        <v>123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130</v>
      </c>
      <c r="BK144" s="156">
        <f t="shared" si="9"/>
        <v>0</v>
      </c>
      <c r="BL144" s="17" t="s">
        <v>129</v>
      </c>
      <c r="BM144" s="155" t="s">
        <v>139</v>
      </c>
    </row>
    <row r="145" spans="1:65" s="2" customFormat="1" ht="21.75" customHeight="1">
      <c r="A145" s="29"/>
      <c r="B145" s="143"/>
      <c r="C145" s="144" t="s">
        <v>129</v>
      </c>
      <c r="D145" s="144" t="s">
        <v>125</v>
      </c>
      <c r="E145" s="145" t="s">
        <v>140</v>
      </c>
      <c r="F145" s="146" t="s">
        <v>141</v>
      </c>
      <c r="G145" s="147" t="s">
        <v>128</v>
      </c>
      <c r="H145" s="148">
        <v>120</v>
      </c>
      <c r="I145" s="149"/>
      <c r="J145" s="149">
        <f t="shared" si="0"/>
        <v>0</v>
      </c>
      <c r="K145" s="150"/>
      <c r="L145" s="30"/>
      <c r="M145" s="151" t="s">
        <v>1</v>
      </c>
      <c r="N145" s="152" t="s">
        <v>37</v>
      </c>
      <c r="O145" s="153">
        <v>0.433</v>
      </c>
      <c r="P145" s="153">
        <f t="shared" si="1"/>
        <v>51.96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5" t="s">
        <v>129</v>
      </c>
      <c r="AT145" s="155" t="s">
        <v>125</v>
      </c>
      <c r="AU145" s="155" t="s">
        <v>130</v>
      </c>
      <c r="AY145" s="17" t="s">
        <v>123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130</v>
      </c>
      <c r="BK145" s="156">
        <f t="shared" si="9"/>
        <v>0</v>
      </c>
      <c r="BL145" s="17" t="s">
        <v>129</v>
      </c>
      <c r="BM145" s="155" t="s">
        <v>142</v>
      </c>
    </row>
    <row r="146" spans="1:65" s="2" customFormat="1" ht="21.75" customHeight="1">
      <c r="A146" s="29"/>
      <c r="B146" s="143"/>
      <c r="C146" s="144" t="s">
        <v>143</v>
      </c>
      <c r="D146" s="144" t="s">
        <v>125</v>
      </c>
      <c r="E146" s="145" t="s">
        <v>144</v>
      </c>
      <c r="F146" s="146" t="s">
        <v>145</v>
      </c>
      <c r="G146" s="147" t="s">
        <v>128</v>
      </c>
      <c r="H146" s="148">
        <v>60</v>
      </c>
      <c r="I146" s="149"/>
      <c r="J146" s="149">
        <f t="shared" si="0"/>
        <v>0</v>
      </c>
      <c r="K146" s="150"/>
      <c r="L146" s="30"/>
      <c r="M146" s="151" t="s">
        <v>1</v>
      </c>
      <c r="N146" s="152" t="s">
        <v>37</v>
      </c>
      <c r="O146" s="153">
        <v>4.2000000000000003E-2</v>
      </c>
      <c r="P146" s="153">
        <f t="shared" si="1"/>
        <v>2.52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5" t="s">
        <v>129</v>
      </c>
      <c r="AT146" s="155" t="s">
        <v>125</v>
      </c>
      <c r="AU146" s="155" t="s">
        <v>130</v>
      </c>
      <c r="AY146" s="17" t="s">
        <v>123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7" t="s">
        <v>130</v>
      </c>
      <c r="BK146" s="156">
        <f t="shared" si="9"/>
        <v>0</v>
      </c>
      <c r="BL146" s="17" t="s">
        <v>129</v>
      </c>
      <c r="BM146" s="155" t="s">
        <v>146</v>
      </c>
    </row>
    <row r="147" spans="1:65" s="2" customFormat="1" ht="16.5" customHeight="1">
      <c r="A147" s="29"/>
      <c r="B147" s="143"/>
      <c r="C147" s="144" t="s">
        <v>139</v>
      </c>
      <c r="D147" s="144" t="s">
        <v>125</v>
      </c>
      <c r="E147" s="145" t="s">
        <v>147</v>
      </c>
      <c r="F147" s="146" t="s">
        <v>148</v>
      </c>
      <c r="G147" s="147" t="s">
        <v>128</v>
      </c>
      <c r="H147" s="148">
        <v>16</v>
      </c>
      <c r="I147" s="149"/>
      <c r="J147" s="149">
        <f t="shared" si="0"/>
        <v>0</v>
      </c>
      <c r="K147" s="150"/>
      <c r="L147" s="30"/>
      <c r="M147" s="151" t="s">
        <v>1</v>
      </c>
      <c r="N147" s="152" t="s">
        <v>37</v>
      </c>
      <c r="O147" s="153">
        <v>2.5139999999999998</v>
      </c>
      <c r="P147" s="153">
        <f t="shared" si="1"/>
        <v>40.223999999999997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5" t="s">
        <v>129</v>
      </c>
      <c r="AT147" s="155" t="s">
        <v>125</v>
      </c>
      <c r="AU147" s="155" t="s">
        <v>130</v>
      </c>
      <c r="AY147" s="17" t="s">
        <v>123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7" t="s">
        <v>130</v>
      </c>
      <c r="BK147" s="156">
        <f t="shared" si="9"/>
        <v>0</v>
      </c>
      <c r="BL147" s="17" t="s">
        <v>129</v>
      </c>
      <c r="BM147" s="155" t="s">
        <v>149</v>
      </c>
    </row>
    <row r="148" spans="1:65" s="2" customFormat="1" ht="33" customHeight="1">
      <c r="A148" s="29"/>
      <c r="B148" s="143"/>
      <c r="C148" s="144" t="s">
        <v>76</v>
      </c>
      <c r="D148" s="144" t="s">
        <v>125</v>
      </c>
      <c r="E148" s="145" t="s">
        <v>150</v>
      </c>
      <c r="F148" s="146" t="s">
        <v>151</v>
      </c>
      <c r="G148" s="147" t="s">
        <v>128</v>
      </c>
      <c r="H148" s="148">
        <v>8</v>
      </c>
      <c r="I148" s="149"/>
      <c r="J148" s="149">
        <f t="shared" si="0"/>
        <v>0</v>
      </c>
      <c r="K148" s="150"/>
      <c r="L148" s="30"/>
      <c r="M148" s="151" t="s">
        <v>1</v>
      </c>
      <c r="N148" s="152" t="s">
        <v>37</v>
      </c>
      <c r="O148" s="153">
        <v>0.61299999999999999</v>
      </c>
      <c r="P148" s="153">
        <f t="shared" si="1"/>
        <v>4.9039999999999999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5" t="s">
        <v>129</v>
      </c>
      <c r="AT148" s="155" t="s">
        <v>125</v>
      </c>
      <c r="AU148" s="155" t="s">
        <v>130</v>
      </c>
      <c r="AY148" s="17" t="s">
        <v>123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7" t="s">
        <v>130</v>
      </c>
      <c r="BK148" s="156">
        <f t="shared" si="9"/>
        <v>0</v>
      </c>
      <c r="BL148" s="17" t="s">
        <v>129</v>
      </c>
      <c r="BM148" s="155" t="s">
        <v>152</v>
      </c>
    </row>
    <row r="149" spans="1:65" s="2" customFormat="1" ht="16.5" customHeight="1">
      <c r="A149" s="29"/>
      <c r="B149" s="143"/>
      <c r="C149" s="144" t="s">
        <v>142</v>
      </c>
      <c r="D149" s="144" t="s">
        <v>125</v>
      </c>
      <c r="E149" s="145" t="s">
        <v>153</v>
      </c>
      <c r="F149" s="146" t="s">
        <v>154</v>
      </c>
      <c r="G149" s="147" t="s">
        <v>128</v>
      </c>
      <c r="H149" s="148">
        <v>0.55400000000000005</v>
      </c>
      <c r="I149" s="149"/>
      <c r="J149" s="149">
        <f t="shared" si="0"/>
        <v>0</v>
      </c>
      <c r="K149" s="150"/>
      <c r="L149" s="30"/>
      <c r="M149" s="151" t="s">
        <v>1</v>
      </c>
      <c r="N149" s="152" t="s">
        <v>37</v>
      </c>
      <c r="O149" s="153">
        <v>4.1502100000000004</v>
      </c>
      <c r="P149" s="153">
        <f t="shared" si="1"/>
        <v>2.2992163400000005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5" t="s">
        <v>129</v>
      </c>
      <c r="AT149" s="155" t="s">
        <v>125</v>
      </c>
      <c r="AU149" s="155" t="s">
        <v>130</v>
      </c>
      <c r="AY149" s="17" t="s">
        <v>123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130</v>
      </c>
      <c r="BK149" s="156">
        <f t="shared" si="9"/>
        <v>0</v>
      </c>
      <c r="BL149" s="17" t="s">
        <v>129</v>
      </c>
      <c r="BM149" s="155" t="s">
        <v>155</v>
      </c>
    </row>
    <row r="150" spans="1:65" s="13" customFormat="1">
      <c r="B150" s="157"/>
      <c r="D150" s="158" t="s">
        <v>131</v>
      </c>
      <c r="E150" s="159" t="s">
        <v>1</v>
      </c>
      <c r="F150" s="160" t="s">
        <v>156</v>
      </c>
      <c r="H150" s="161">
        <v>0.55400000000000005</v>
      </c>
      <c r="L150" s="157"/>
      <c r="M150" s="162"/>
      <c r="N150" s="163"/>
      <c r="O150" s="163"/>
      <c r="P150" s="163"/>
      <c r="Q150" s="163"/>
      <c r="R150" s="163"/>
      <c r="S150" s="163"/>
      <c r="T150" s="164"/>
      <c r="AT150" s="159" t="s">
        <v>131</v>
      </c>
      <c r="AU150" s="159" t="s">
        <v>130</v>
      </c>
      <c r="AV150" s="13" t="s">
        <v>130</v>
      </c>
      <c r="AW150" s="13" t="s">
        <v>28</v>
      </c>
      <c r="AX150" s="13" t="s">
        <v>71</v>
      </c>
      <c r="AY150" s="159" t="s">
        <v>123</v>
      </c>
    </row>
    <row r="151" spans="1:65" s="14" customFormat="1">
      <c r="B151" s="165"/>
      <c r="D151" s="158" t="s">
        <v>131</v>
      </c>
      <c r="E151" s="166" t="s">
        <v>1</v>
      </c>
      <c r="F151" s="167" t="s">
        <v>133</v>
      </c>
      <c r="H151" s="168">
        <v>0.55400000000000005</v>
      </c>
      <c r="L151" s="165"/>
      <c r="M151" s="169"/>
      <c r="N151" s="170"/>
      <c r="O151" s="170"/>
      <c r="P151" s="170"/>
      <c r="Q151" s="170"/>
      <c r="R151" s="170"/>
      <c r="S151" s="170"/>
      <c r="T151" s="171"/>
      <c r="AT151" s="166" t="s">
        <v>131</v>
      </c>
      <c r="AU151" s="166" t="s">
        <v>130</v>
      </c>
      <c r="AV151" s="14" t="s">
        <v>129</v>
      </c>
      <c r="AW151" s="14" t="s">
        <v>28</v>
      </c>
      <c r="AX151" s="14" t="s">
        <v>79</v>
      </c>
      <c r="AY151" s="166" t="s">
        <v>123</v>
      </c>
    </row>
    <row r="152" spans="1:65" s="2" customFormat="1" ht="21.75" customHeight="1">
      <c r="A152" s="29"/>
      <c r="B152" s="143"/>
      <c r="C152" s="144" t="s">
        <v>157</v>
      </c>
      <c r="D152" s="144" t="s">
        <v>125</v>
      </c>
      <c r="E152" s="145" t="s">
        <v>158</v>
      </c>
      <c r="F152" s="146" t="s">
        <v>159</v>
      </c>
      <c r="G152" s="147" t="s">
        <v>128</v>
      </c>
      <c r="H152" s="148">
        <v>266.55399999999997</v>
      </c>
      <c r="I152" s="149"/>
      <c r="J152" s="149">
        <f>ROUND(I152*H152,2)</f>
        <v>0</v>
      </c>
      <c r="K152" s="150"/>
      <c r="L152" s="30"/>
      <c r="M152" s="151" t="s">
        <v>1</v>
      </c>
      <c r="N152" s="152" t="s">
        <v>37</v>
      </c>
      <c r="O152" s="153">
        <v>8.6999999999999994E-2</v>
      </c>
      <c r="P152" s="153">
        <f>O152*H152</f>
        <v>23.190197999999995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5" t="s">
        <v>129</v>
      </c>
      <c r="AT152" s="155" t="s">
        <v>125</v>
      </c>
      <c r="AU152" s="155" t="s">
        <v>130</v>
      </c>
      <c r="AY152" s="17" t="s">
        <v>123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7" t="s">
        <v>130</v>
      </c>
      <c r="BK152" s="156">
        <f>ROUND(I152*H152,2)</f>
        <v>0</v>
      </c>
      <c r="BL152" s="17" t="s">
        <v>129</v>
      </c>
      <c r="BM152" s="155" t="s">
        <v>160</v>
      </c>
    </row>
    <row r="153" spans="1:65" s="13" customFormat="1">
      <c r="B153" s="157"/>
      <c r="D153" s="158" t="s">
        <v>131</v>
      </c>
      <c r="E153" s="159" t="s">
        <v>1</v>
      </c>
      <c r="F153" s="160" t="s">
        <v>161</v>
      </c>
      <c r="H153" s="161">
        <v>266.55399999999997</v>
      </c>
      <c r="L153" s="157"/>
      <c r="M153" s="162"/>
      <c r="N153" s="163"/>
      <c r="O153" s="163"/>
      <c r="P153" s="163"/>
      <c r="Q153" s="163"/>
      <c r="R153" s="163"/>
      <c r="S153" s="163"/>
      <c r="T153" s="164"/>
      <c r="AT153" s="159" t="s">
        <v>131</v>
      </c>
      <c r="AU153" s="159" t="s">
        <v>130</v>
      </c>
      <c r="AV153" s="13" t="s">
        <v>130</v>
      </c>
      <c r="AW153" s="13" t="s">
        <v>28</v>
      </c>
      <c r="AX153" s="13" t="s">
        <v>71</v>
      </c>
      <c r="AY153" s="159" t="s">
        <v>123</v>
      </c>
    </row>
    <row r="154" spans="1:65" s="14" customFormat="1">
      <c r="B154" s="165"/>
      <c r="D154" s="158" t="s">
        <v>131</v>
      </c>
      <c r="E154" s="166" t="s">
        <v>1</v>
      </c>
      <c r="F154" s="167" t="s">
        <v>133</v>
      </c>
      <c r="H154" s="168">
        <v>266.55399999999997</v>
      </c>
      <c r="L154" s="165"/>
      <c r="M154" s="169"/>
      <c r="N154" s="170"/>
      <c r="O154" s="170"/>
      <c r="P154" s="170"/>
      <c r="Q154" s="170"/>
      <c r="R154" s="170"/>
      <c r="S154" s="170"/>
      <c r="T154" s="171"/>
      <c r="AT154" s="166" t="s">
        <v>131</v>
      </c>
      <c r="AU154" s="166" t="s">
        <v>130</v>
      </c>
      <c r="AV154" s="14" t="s">
        <v>129</v>
      </c>
      <c r="AW154" s="14" t="s">
        <v>28</v>
      </c>
      <c r="AX154" s="14" t="s">
        <v>79</v>
      </c>
      <c r="AY154" s="166" t="s">
        <v>123</v>
      </c>
    </row>
    <row r="155" spans="1:65" s="2" customFormat="1" ht="21.75" customHeight="1">
      <c r="A155" s="29"/>
      <c r="B155" s="143"/>
      <c r="C155" s="144" t="s">
        <v>146</v>
      </c>
      <c r="D155" s="144" t="s">
        <v>125</v>
      </c>
      <c r="E155" s="145" t="s">
        <v>162</v>
      </c>
      <c r="F155" s="146" t="s">
        <v>163</v>
      </c>
      <c r="G155" s="147" t="s">
        <v>128</v>
      </c>
      <c r="H155" s="148">
        <v>150</v>
      </c>
      <c r="I155" s="149"/>
      <c r="J155" s="149">
        <f>ROUND(I155*H155,2)</f>
        <v>0</v>
      </c>
      <c r="K155" s="150"/>
      <c r="L155" s="30"/>
      <c r="M155" s="151" t="s">
        <v>1</v>
      </c>
      <c r="N155" s="152" t="s">
        <v>37</v>
      </c>
      <c r="O155" s="153">
        <v>6.9000000000000006E-2</v>
      </c>
      <c r="P155" s="153">
        <f>O155*H155</f>
        <v>10.350000000000001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5" t="s">
        <v>129</v>
      </c>
      <c r="AT155" s="155" t="s">
        <v>125</v>
      </c>
      <c r="AU155" s="155" t="s">
        <v>130</v>
      </c>
      <c r="AY155" s="17" t="s">
        <v>123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7" t="s">
        <v>130</v>
      </c>
      <c r="BK155" s="156">
        <f>ROUND(I155*H155,2)</f>
        <v>0</v>
      </c>
      <c r="BL155" s="17" t="s">
        <v>129</v>
      </c>
      <c r="BM155" s="155" t="s">
        <v>7</v>
      </c>
    </row>
    <row r="156" spans="1:65" s="13" customFormat="1">
      <c r="B156" s="157"/>
      <c r="D156" s="158" t="s">
        <v>131</v>
      </c>
      <c r="E156" s="159" t="s">
        <v>1</v>
      </c>
      <c r="F156" s="160" t="s">
        <v>164</v>
      </c>
      <c r="H156" s="161">
        <v>150</v>
      </c>
      <c r="L156" s="157"/>
      <c r="M156" s="162"/>
      <c r="N156" s="163"/>
      <c r="O156" s="163"/>
      <c r="P156" s="163"/>
      <c r="Q156" s="163"/>
      <c r="R156" s="163"/>
      <c r="S156" s="163"/>
      <c r="T156" s="164"/>
      <c r="AT156" s="159" t="s">
        <v>131</v>
      </c>
      <c r="AU156" s="159" t="s">
        <v>130</v>
      </c>
      <c r="AV156" s="13" t="s">
        <v>130</v>
      </c>
      <c r="AW156" s="13" t="s">
        <v>28</v>
      </c>
      <c r="AX156" s="13" t="s">
        <v>71</v>
      </c>
      <c r="AY156" s="159" t="s">
        <v>123</v>
      </c>
    </row>
    <row r="157" spans="1:65" s="14" customFormat="1">
      <c r="B157" s="165"/>
      <c r="D157" s="158" t="s">
        <v>131</v>
      </c>
      <c r="E157" s="166" t="s">
        <v>1</v>
      </c>
      <c r="F157" s="167" t="s">
        <v>133</v>
      </c>
      <c r="H157" s="168">
        <v>150</v>
      </c>
      <c r="L157" s="165"/>
      <c r="M157" s="169"/>
      <c r="N157" s="170"/>
      <c r="O157" s="170"/>
      <c r="P157" s="170"/>
      <c r="Q157" s="170"/>
      <c r="R157" s="170"/>
      <c r="S157" s="170"/>
      <c r="T157" s="171"/>
      <c r="AT157" s="166" t="s">
        <v>131</v>
      </c>
      <c r="AU157" s="166" t="s">
        <v>130</v>
      </c>
      <c r="AV157" s="14" t="s">
        <v>129</v>
      </c>
      <c r="AW157" s="14" t="s">
        <v>28</v>
      </c>
      <c r="AX157" s="14" t="s">
        <v>79</v>
      </c>
      <c r="AY157" s="166" t="s">
        <v>123</v>
      </c>
    </row>
    <row r="158" spans="1:65" s="2" customFormat="1" ht="33" customHeight="1">
      <c r="A158" s="29"/>
      <c r="B158" s="143"/>
      <c r="C158" s="144" t="s">
        <v>165</v>
      </c>
      <c r="D158" s="144" t="s">
        <v>125</v>
      </c>
      <c r="E158" s="145" t="s">
        <v>166</v>
      </c>
      <c r="F158" s="146" t="s">
        <v>167</v>
      </c>
      <c r="G158" s="147" t="s">
        <v>128</v>
      </c>
      <c r="H158" s="148">
        <v>116.554</v>
      </c>
      <c r="I158" s="149"/>
      <c r="J158" s="149">
        <f>ROUND(I158*H158,2)</f>
        <v>0</v>
      </c>
      <c r="K158" s="150"/>
      <c r="L158" s="30"/>
      <c r="M158" s="151" t="s">
        <v>1</v>
      </c>
      <c r="N158" s="152" t="s">
        <v>37</v>
      </c>
      <c r="O158" s="153">
        <v>5.4399999999999997E-2</v>
      </c>
      <c r="P158" s="153">
        <f>O158*H158</f>
        <v>6.3405375999999993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5" t="s">
        <v>129</v>
      </c>
      <c r="AT158" s="155" t="s">
        <v>125</v>
      </c>
      <c r="AU158" s="155" t="s">
        <v>130</v>
      </c>
      <c r="AY158" s="17" t="s">
        <v>123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7" t="s">
        <v>130</v>
      </c>
      <c r="BK158" s="156">
        <f>ROUND(I158*H158,2)</f>
        <v>0</v>
      </c>
      <c r="BL158" s="17" t="s">
        <v>129</v>
      </c>
      <c r="BM158" s="155" t="s">
        <v>168</v>
      </c>
    </row>
    <row r="159" spans="1:65" s="15" customFormat="1">
      <c r="B159" s="172"/>
      <c r="D159" s="158" t="s">
        <v>131</v>
      </c>
      <c r="E159" s="173" t="s">
        <v>1</v>
      </c>
      <c r="F159" s="174" t="s">
        <v>169</v>
      </c>
      <c r="H159" s="173" t="s">
        <v>1</v>
      </c>
      <c r="L159" s="172"/>
      <c r="M159" s="175"/>
      <c r="N159" s="176"/>
      <c r="O159" s="176"/>
      <c r="P159" s="176"/>
      <c r="Q159" s="176"/>
      <c r="R159" s="176"/>
      <c r="S159" s="176"/>
      <c r="T159" s="177"/>
      <c r="AT159" s="173" t="s">
        <v>131</v>
      </c>
      <c r="AU159" s="173" t="s">
        <v>130</v>
      </c>
      <c r="AV159" s="15" t="s">
        <v>79</v>
      </c>
      <c r="AW159" s="15" t="s">
        <v>28</v>
      </c>
      <c r="AX159" s="15" t="s">
        <v>71</v>
      </c>
      <c r="AY159" s="173" t="s">
        <v>123</v>
      </c>
    </row>
    <row r="160" spans="1:65" s="13" customFormat="1">
      <c r="B160" s="157"/>
      <c r="D160" s="158" t="s">
        <v>131</v>
      </c>
      <c r="E160" s="159" t="s">
        <v>1</v>
      </c>
      <c r="F160" s="160" t="s">
        <v>170</v>
      </c>
      <c r="H160" s="161">
        <v>116.554</v>
      </c>
      <c r="L160" s="157"/>
      <c r="M160" s="162"/>
      <c r="N160" s="163"/>
      <c r="O160" s="163"/>
      <c r="P160" s="163"/>
      <c r="Q160" s="163"/>
      <c r="R160" s="163"/>
      <c r="S160" s="163"/>
      <c r="T160" s="164"/>
      <c r="AT160" s="159" t="s">
        <v>131</v>
      </c>
      <c r="AU160" s="159" t="s">
        <v>130</v>
      </c>
      <c r="AV160" s="13" t="s">
        <v>130</v>
      </c>
      <c r="AW160" s="13" t="s">
        <v>28</v>
      </c>
      <c r="AX160" s="13" t="s">
        <v>71</v>
      </c>
      <c r="AY160" s="159" t="s">
        <v>123</v>
      </c>
    </row>
    <row r="161" spans="1:65" s="14" customFormat="1">
      <c r="B161" s="165"/>
      <c r="D161" s="158" t="s">
        <v>131</v>
      </c>
      <c r="E161" s="166" t="s">
        <v>1</v>
      </c>
      <c r="F161" s="167" t="s">
        <v>133</v>
      </c>
      <c r="H161" s="168">
        <v>116.554</v>
      </c>
      <c r="L161" s="165"/>
      <c r="M161" s="169"/>
      <c r="N161" s="170"/>
      <c r="O161" s="170"/>
      <c r="P161" s="170"/>
      <c r="Q161" s="170"/>
      <c r="R161" s="170"/>
      <c r="S161" s="170"/>
      <c r="T161" s="171"/>
      <c r="AT161" s="166" t="s">
        <v>131</v>
      </c>
      <c r="AU161" s="166" t="s">
        <v>130</v>
      </c>
      <c r="AV161" s="14" t="s">
        <v>129</v>
      </c>
      <c r="AW161" s="14" t="s">
        <v>28</v>
      </c>
      <c r="AX161" s="14" t="s">
        <v>79</v>
      </c>
      <c r="AY161" s="166" t="s">
        <v>123</v>
      </c>
    </row>
    <row r="162" spans="1:65" s="2" customFormat="1" ht="33" customHeight="1">
      <c r="A162" s="29"/>
      <c r="B162" s="143"/>
      <c r="C162" s="144" t="s">
        <v>149</v>
      </c>
      <c r="D162" s="144" t="s">
        <v>125</v>
      </c>
      <c r="E162" s="145" t="s">
        <v>171</v>
      </c>
      <c r="F162" s="146" t="s">
        <v>172</v>
      </c>
      <c r="G162" s="147" t="s">
        <v>128</v>
      </c>
      <c r="H162" s="148">
        <v>815.87800000000004</v>
      </c>
      <c r="I162" s="149"/>
      <c r="J162" s="149">
        <f>ROUND(I162*H162,2)</f>
        <v>0</v>
      </c>
      <c r="K162" s="150"/>
      <c r="L162" s="30"/>
      <c r="M162" s="151" t="s">
        <v>1</v>
      </c>
      <c r="N162" s="152" t="s">
        <v>37</v>
      </c>
      <c r="O162" s="153">
        <v>5.3899999999999998E-3</v>
      </c>
      <c r="P162" s="153">
        <f>O162*H162</f>
        <v>4.39758242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5" t="s">
        <v>129</v>
      </c>
      <c r="AT162" s="155" t="s">
        <v>125</v>
      </c>
      <c r="AU162" s="155" t="s">
        <v>130</v>
      </c>
      <c r="AY162" s="17" t="s">
        <v>123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7" t="s">
        <v>130</v>
      </c>
      <c r="BK162" s="156">
        <f>ROUND(I162*H162,2)</f>
        <v>0</v>
      </c>
      <c r="BL162" s="17" t="s">
        <v>129</v>
      </c>
      <c r="BM162" s="155" t="s">
        <v>173</v>
      </c>
    </row>
    <row r="163" spans="1:65" s="13" customFormat="1">
      <c r="B163" s="157"/>
      <c r="D163" s="158" t="s">
        <v>131</v>
      </c>
      <c r="E163" s="159" t="s">
        <v>1</v>
      </c>
      <c r="F163" s="160" t="s">
        <v>174</v>
      </c>
      <c r="H163" s="161">
        <v>815.87800000000004</v>
      </c>
      <c r="L163" s="157"/>
      <c r="M163" s="162"/>
      <c r="N163" s="163"/>
      <c r="O163" s="163"/>
      <c r="P163" s="163"/>
      <c r="Q163" s="163"/>
      <c r="R163" s="163"/>
      <c r="S163" s="163"/>
      <c r="T163" s="164"/>
      <c r="AT163" s="159" t="s">
        <v>131</v>
      </c>
      <c r="AU163" s="159" t="s">
        <v>130</v>
      </c>
      <c r="AV163" s="13" t="s">
        <v>130</v>
      </c>
      <c r="AW163" s="13" t="s">
        <v>28</v>
      </c>
      <c r="AX163" s="13" t="s">
        <v>71</v>
      </c>
      <c r="AY163" s="159" t="s">
        <v>123</v>
      </c>
    </row>
    <row r="164" spans="1:65" s="14" customFormat="1">
      <c r="B164" s="165"/>
      <c r="D164" s="158" t="s">
        <v>131</v>
      </c>
      <c r="E164" s="166" t="s">
        <v>1</v>
      </c>
      <c r="F164" s="167" t="s">
        <v>133</v>
      </c>
      <c r="H164" s="168">
        <v>815.87800000000004</v>
      </c>
      <c r="L164" s="165"/>
      <c r="M164" s="169"/>
      <c r="N164" s="170"/>
      <c r="O164" s="170"/>
      <c r="P164" s="170"/>
      <c r="Q164" s="170"/>
      <c r="R164" s="170"/>
      <c r="S164" s="170"/>
      <c r="T164" s="171"/>
      <c r="AT164" s="166" t="s">
        <v>131</v>
      </c>
      <c r="AU164" s="166" t="s">
        <v>130</v>
      </c>
      <c r="AV164" s="14" t="s">
        <v>129</v>
      </c>
      <c r="AW164" s="14" t="s">
        <v>28</v>
      </c>
      <c r="AX164" s="14" t="s">
        <v>79</v>
      </c>
      <c r="AY164" s="166" t="s">
        <v>123</v>
      </c>
    </row>
    <row r="165" spans="1:65" s="2" customFormat="1" ht="21.75" customHeight="1">
      <c r="A165" s="29"/>
      <c r="B165" s="143"/>
      <c r="C165" s="144" t="s">
        <v>175</v>
      </c>
      <c r="D165" s="144" t="s">
        <v>125</v>
      </c>
      <c r="E165" s="145" t="s">
        <v>176</v>
      </c>
      <c r="F165" s="146" t="s">
        <v>177</v>
      </c>
      <c r="G165" s="147" t="s">
        <v>178</v>
      </c>
      <c r="H165" s="148">
        <v>174.83099999999999</v>
      </c>
      <c r="I165" s="149"/>
      <c r="J165" s="149">
        <f>ROUND(I165*H165,2)</f>
        <v>0</v>
      </c>
      <c r="K165" s="150"/>
      <c r="L165" s="30"/>
      <c r="M165" s="151" t="s">
        <v>1</v>
      </c>
      <c r="N165" s="152" t="s">
        <v>37</v>
      </c>
      <c r="O165" s="153">
        <v>0</v>
      </c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5" t="s">
        <v>129</v>
      </c>
      <c r="AT165" s="155" t="s">
        <v>125</v>
      </c>
      <c r="AU165" s="155" t="s">
        <v>130</v>
      </c>
      <c r="AY165" s="17" t="s">
        <v>123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7" t="s">
        <v>130</v>
      </c>
      <c r="BK165" s="156">
        <f>ROUND(I165*H165,2)</f>
        <v>0</v>
      </c>
      <c r="BL165" s="17" t="s">
        <v>129</v>
      </c>
      <c r="BM165" s="155" t="s">
        <v>179</v>
      </c>
    </row>
    <row r="166" spans="1:65" s="13" customFormat="1">
      <c r="B166" s="157"/>
      <c r="D166" s="158" t="s">
        <v>131</v>
      </c>
      <c r="E166" s="159" t="s">
        <v>1</v>
      </c>
      <c r="F166" s="160" t="s">
        <v>180</v>
      </c>
      <c r="H166" s="161">
        <v>174.83099999999999</v>
      </c>
      <c r="L166" s="157"/>
      <c r="M166" s="162"/>
      <c r="N166" s="163"/>
      <c r="O166" s="163"/>
      <c r="P166" s="163"/>
      <c r="Q166" s="163"/>
      <c r="R166" s="163"/>
      <c r="S166" s="163"/>
      <c r="T166" s="164"/>
      <c r="AT166" s="159" t="s">
        <v>131</v>
      </c>
      <c r="AU166" s="159" t="s">
        <v>130</v>
      </c>
      <c r="AV166" s="13" t="s">
        <v>130</v>
      </c>
      <c r="AW166" s="13" t="s">
        <v>28</v>
      </c>
      <c r="AX166" s="13" t="s">
        <v>71</v>
      </c>
      <c r="AY166" s="159" t="s">
        <v>123</v>
      </c>
    </row>
    <row r="167" spans="1:65" s="14" customFormat="1">
      <c r="B167" s="165"/>
      <c r="D167" s="158" t="s">
        <v>131</v>
      </c>
      <c r="E167" s="166" t="s">
        <v>1</v>
      </c>
      <c r="F167" s="167" t="s">
        <v>133</v>
      </c>
      <c r="H167" s="168">
        <v>174.83099999999999</v>
      </c>
      <c r="L167" s="165"/>
      <c r="M167" s="169"/>
      <c r="N167" s="170"/>
      <c r="O167" s="170"/>
      <c r="P167" s="170"/>
      <c r="Q167" s="170"/>
      <c r="R167" s="170"/>
      <c r="S167" s="170"/>
      <c r="T167" s="171"/>
      <c r="AT167" s="166" t="s">
        <v>131</v>
      </c>
      <c r="AU167" s="166" t="s">
        <v>130</v>
      </c>
      <c r="AV167" s="14" t="s">
        <v>129</v>
      </c>
      <c r="AW167" s="14" t="s">
        <v>28</v>
      </c>
      <c r="AX167" s="14" t="s">
        <v>79</v>
      </c>
      <c r="AY167" s="166" t="s">
        <v>123</v>
      </c>
    </row>
    <row r="168" spans="1:65" s="2" customFormat="1" ht="21.75" customHeight="1">
      <c r="A168" s="29"/>
      <c r="B168" s="143"/>
      <c r="C168" s="144" t="s">
        <v>152</v>
      </c>
      <c r="D168" s="144" t="s">
        <v>125</v>
      </c>
      <c r="E168" s="145" t="s">
        <v>181</v>
      </c>
      <c r="F168" s="146" t="s">
        <v>182</v>
      </c>
      <c r="G168" s="147" t="s">
        <v>128</v>
      </c>
      <c r="H168" s="148">
        <v>60</v>
      </c>
      <c r="I168" s="149"/>
      <c r="J168" s="149">
        <f>ROUND(I168*H168,2)</f>
        <v>0</v>
      </c>
      <c r="K168" s="150"/>
      <c r="L168" s="30"/>
      <c r="M168" s="151" t="s">
        <v>1</v>
      </c>
      <c r="N168" s="152" t="s">
        <v>37</v>
      </c>
      <c r="O168" s="153">
        <v>4.2000000000000003E-2</v>
      </c>
      <c r="P168" s="153">
        <f>O168*H168</f>
        <v>2.52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5" t="s">
        <v>129</v>
      </c>
      <c r="AT168" s="155" t="s">
        <v>125</v>
      </c>
      <c r="AU168" s="155" t="s">
        <v>130</v>
      </c>
      <c r="AY168" s="17" t="s">
        <v>123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7" t="s">
        <v>130</v>
      </c>
      <c r="BK168" s="156">
        <f>ROUND(I168*H168,2)</f>
        <v>0</v>
      </c>
      <c r="BL168" s="17" t="s">
        <v>129</v>
      </c>
      <c r="BM168" s="155" t="s">
        <v>183</v>
      </c>
    </row>
    <row r="169" spans="1:65" s="2" customFormat="1" ht="21.75" customHeight="1">
      <c r="A169" s="29"/>
      <c r="B169" s="143"/>
      <c r="C169" s="144" t="s">
        <v>184</v>
      </c>
      <c r="D169" s="144" t="s">
        <v>125</v>
      </c>
      <c r="E169" s="145" t="s">
        <v>185</v>
      </c>
      <c r="F169" s="146" t="s">
        <v>186</v>
      </c>
      <c r="G169" s="147" t="s">
        <v>128</v>
      </c>
      <c r="H169" s="148">
        <v>90</v>
      </c>
      <c r="I169" s="149"/>
      <c r="J169" s="149">
        <f>ROUND(I169*H169,2)</f>
        <v>0</v>
      </c>
      <c r="K169" s="150"/>
      <c r="L169" s="30"/>
      <c r="M169" s="151" t="s">
        <v>1</v>
      </c>
      <c r="N169" s="152" t="s">
        <v>37</v>
      </c>
      <c r="O169" s="153">
        <v>0.24199999999999999</v>
      </c>
      <c r="P169" s="153">
        <f>O169*H169</f>
        <v>21.78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5" t="s">
        <v>129</v>
      </c>
      <c r="AT169" s="155" t="s">
        <v>125</v>
      </c>
      <c r="AU169" s="155" t="s">
        <v>130</v>
      </c>
      <c r="AY169" s="17" t="s">
        <v>123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7" t="s">
        <v>130</v>
      </c>
      <c r="BK169" s="156">
        <f>ROUND(I169*H169,2)</f>
        <v>0</v>
      </c>
      <c r="BL169" s="17" t="s">
        <v>129</v>
      </c>
      <c r="BM169" s="155" t="s">
        <v>187</v>
      </c>
    </row>
    <row r="170" spans="1:65" s="13" customFormat="1">
      <c r="B170" s="157"/>
      <c r="D170" s="158" t="s">
        <v>131</v>
      </c>
      <c r="E170" s="159" t="s">
        <v>1</v>
      </c>
      <c r="F170" s="160" t="s">
        <v>188</v>
      </c>
      <c r="H170" s="161">
        <v>90</v>
      </c>
      <c r="L170" s="157"/>
      <c r="M170" s="162"/>
      <c r="N170" s="163"/>
      <c r="O170" s="163"/>
      <c r="P170" s="163"/>
      <c r="Q170" s="163"/>
      <c r="R170" s="163"/>
      <c r="S170" s="163"/>
      <c r="T170" s="164"/>
      <c r="AT170" s="159" t="s">
        <v>131</v>
      </c>
      <c r="AU170" s="159" t="s">
        <v>130</v>
      </c>
      <c r="AV170" s="13" t="s">
        <v>130</v>
      </c>
      <c r="AW170" s="13" t="s">
        <v>28</v>
      </c>
      <c r="AX170" s="13" t="s">
        <v>71</v>
      </c>
      <c r="AY170" s="159" t="s">
        <v>123</v>
      </c>
    </row>
    <row r="171" spans="1:65" s="14" customFormat="1">
      <c r="B171" s="165"/>
      <c r="D171" s="158" t="s">
        <v>131</v>
      </c>
      <c r="E171" s="166" t="s">
        <v>1</v>
      </c>
      <c r="F171" s="167" t="s">
        <v>133</v>
      </c>
      <c r="H171" s="168">
        <v>90</v>
      </c>
      <c r="L171" s="165"/>
      <c r="M171" s="169"/>
      <c r="N171" s="170"/>
      <c r="O171" s="170"/>
      <c r="P171" s="170"/>
      <c r="Q171" s="170"/>
      <c r="R171" s="170"/>
      <c r="S171" s="170"/>
      <c r="T171" s="171"/>
      <c r="AT171" s="166" t="s">
        <v>131</v>
      </c>
      <c r="AU171" s="166" t="s">
        <v>130</v>
      </c>
      <c r="AV171" s="14" t="s">
        <v>129</v>
      </c>
      <c r="AW171" s="14" t="s">
        <v>28</v>
      </c>
      <c r="AX171" s="14" t="s">
        <v>79</v>
      </c>
      <c r="AY171" s="166" t="s">
        <v>123</v>
      </c>
    </row>
    <row r="172" spans="1:65" s="2" customFormat="1" ht="16.5" customHeight="1">
      <c r="A172" s="29"/>
      <c r="B172" s="143"/>
      <c r="C172" s="144" t="s">
        <v>155</v>
      </c>
      <c r="D172" s="144" t="s">
        <v>125</v>
      </c>
      <c r="E172" s="145" t="s">
        <v>189</v>
      </c>
      <c r="F172" s="146" t="s">
        <v>190</v>
      </c>
      <c r="G172" s="147" t="s">
        <v>191</v>
      </c>
      <c r="H172" s="148">
        <v>350</v>
      </c>
      <c r="I172" s="149"/>
      <c r="J172" s="149">
        <f>ROUND(I172*H172,2)</f>
        <v>0</v>
      </c>
      <c r="K172" s="150"/>
      <c r="L172" s="30"/>
      <c r="M172" s="151" t="s">
        <v>1</v>
      </c>
      <c r="N172" s="152" t="s">
        <v>37</v>
      </c>
      <c r="O172" s="153">
        <v>1.7000000000000001E-2</v>
      </c>
      <c r="P172" s="153">
        <f>O172*H172</f>
        <v>5.95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5" t="s">
        <v>129</v>
      </c>
      <c r="AT172" s="155" t="s">
        <v>125</v>
      </c>
      <c r="AU172" s="155" t="s">
        <v>130</v>
      </c>
      <c r="AY172" s="17" t="s">
        <v>123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7" t="s">
        <v>130</v>
      </c>
      <c r="BK172" s="156">
        <f>ROUND(I172*H172,2)</f>
        <v>0</v>
      </c>
      <c r="BL172" s="17" t="s">
        <v>129</v>
      </c>
      <c r="BM172" s="155" t="s">
        <v>192</v>
      </c>
    </row>
    <row r="173" spans="1:65" s="2" customFormat="1" ht="21.75" customHeight="1">
      <c r="A173" s="29"/>
      <c r="B173" s="143"/>
      <c r="C173" s="144" t="s">
        <v>193</v>
      </c>
      <c r="D173" s="144" t="s">
        <v>125</v>
      </c>
      <c r="E173" s="145" t="s">
        <v>194</v>
      </c>
      <c r="F173" s="146" t="s">
        <v>195</v>
      </c>
      <c r="G173" s="147" t="s">
        <v>191</v>
      </c>
      <c r="H173" s="148">
        <v>200</v>
      </c>
      <c r="I173" s="149"/>
      <c r="J173" s="149">
        <f>ROUND(I173*H173,2)</f>
        <v>0</v>
      </c>
      <c r="K173" s="150"/>
      <c r="L173" s="30"/>
      <c r="M173" s="151" t="s">
        <v>1</v>
      </c>
      <c r="N173" s="152" t="s">
        <v>37</v>
      </c>
      <c r="O173" s="153">
        <v>0.32300000000000001</v>
      </c>
      <c r="P173" s="153">
        <f>O173*H173</f>
        <v>64.600000000000009</v>
      </c>
      <c r="Q173" s="153">
        <v>0</v>
      </c>
      <c r="R173" s="153">
        <f>Q173*H173</f>
        <v>0</v>
      </c>
      <c r="S173" s="153">
        <v>0</v>
      </c>
      <c r="T173" s="154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5" t="s">
        <v>129</v>
      </c>
      <c r="AT173" s="155" t="s">
        <v>125</v>
      </c>
      <c r="AU173" s="155" t="s">
        <v>130</v>
      </c>
      <c r="AY173" s="17" t="s">
        <v>123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7" t="s">
        <v>130</v>
      </c>
      <c r="BK173" s="156">
        <f>ROUND(I173*H173,2)</f>
        <v>0</v>
      </c>
      <c r="BL173" s="17" t="s">
        <v>129</v>
      </c>
      <c r="BM173" s="155" t="s">
        <v>196</v>
      </c>
    </row>
    <row r="174" spans="1:65" s="12" customFormat="1" ht="22.9" customHeight="1">
      <c r="B174" s="131"/>
      <c r="D174" s="132" t="s">
        <v>70</v>
      </c>
      <c r="E174" s="141" t="s">
        <v>130</v>
      </c>
      <c r="F174" s="141" t="s">
        <v>197</v>
      </c>
      <c r="J174" s="142">
        <f>BK174</f>
        <v>0</v>
      </c>
      <c r="L174" s="131"/>
      <c r="M174" s="135"/>
      <c r="N174" s="136"/>
      <c r="O174" s="136"/>
      <c r="P174" s="137">
        <f>SUM(P175:P214)</f>
        <v>265.01276611000003</v>
      </c>
      <c r="Q174" s="136"/>
      <c r="R174" s="137">
        <f>SUM(R175:R214)</f>
        <v>106.09151725999999</v>
      </c>
      <c r="S174" s="136"/>
      <c r="T174" s="138">
        <f>SUM(T175:T214)</f>
        <v>0</v>
      </c>
      <c r="AR174" s="132" t="s">
        <v>79</v>
      </c>
      <c r="AT174" s="139" t="s">
        <v>70</v>
      </c>
      <c r="AU174" s="139" t="s">
        <v>79</v>
      </c>
      <c r="AY174" s="132" t="s">
        <v>123</v>
      </c>
      <c r="BK174" s="140">
        <f>SUM(BK175:BK214)</f>
        <v>0</v>
      </c>
    </row>
    <row r="175" spans="1:65" s="2" customFormat="1" ht="21.75" customHeight="1">
      <c r="A175" s="29"/>
      <c r="B175" s="143"/>
      <c r="C175" s="144" t="s">
        <v>160</v>
      </c>
      <c r="D175" s="144" t="s">
        <v>125</v>
      </c>
      <c r="E175" s="145" t="s">
        <v>198</v>
      </c>
      <c r="F175" s="146" t="s">
        <v>199</v>
      </c>
      <c r="G175" s="147" t="s">
        <v>191</v>
      </c>
      <c r="H175" s="148">
        <v>50</v>
      </c>
      <c r="I175" s="149"/>
      <c r="J175" s="149">
        <f>ROUND(I175*H175,2)</f>
        <v>0</v>
      </c>
      <c r="K175" s="150"/>
      <c r="L175" s="30"/>
      <c r="M175" s="151" t="s">
        <v>1</v>
      </c>
      <c r="N175" s="152" t="s">
        <v>37</v>
      </c>
      <c r="O175" s="153">
        <v>7.0999999999999994E-2</v>
      </c>
      <c r="P175" s="153">
        <f>O175*H175</f>
        <v>3.55</v>
      </c>
      <c r="Q175" s="153">
        <v>1.8000000000000001E-4</v>
      </c>
      <c r="R175" s="153">
        <f>Q175*H175</f>
        <v>9.0000000000000011E-3</v>
      </c>
      <c r="S175" s="153">
        <v>0</v>
      </c>
      <c r="T175" s="154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5" t="s">
        <v>129</v>
      </c>
      <c r="AT175" s="155" t="s">
        <v>125</v>
      </c>
      <c r="AU175" s="155" t="s">
        <v>130</v>
      </c>
      <c r="AY175" s="17" t="s">
        <v>123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7" t="s">
        <v>130</v>
      </c>
      <c r="BK175" s="156">
        <f>ROUND(I175*H175,2)</f>
        <v>0</v>
      </c>
      <c r="BL175" s="17" t="s">
        <v>129</v>
      </c>
      <c r="BM175" s="155" t="s">
        <v>200</v>
      </c>
    </row>
    <row r="176" spans="1:65" s="2" customFormat="1" ht="16.5" customHeight="1">
      <c r="A176" s="29"/>
      <c r="B176" s="143"/>
      <c r="C176" s="178" t="s">
        <v>201</v>
      </c>
      <c r="D176" s="178" t="s">
        <v>202</v>
      </c>
      <c r="E176" s="179" t="s">
        <v>203</v>
      </c>
      <c r="F176" s="180" t="s">
        <v>204</v>
      </c>
      <c r="G176" s="181" t="s">
        <v>191</v>
      </c>
      <c r="H176" s="182">
        <v>51</v>
      </c>
      <c r="I176" s="183"/>
      <c r="J176" s="183">
        <f>ROUND(I176*H176,2)</f>
        <v>0</v>
      </c>
      <c r="K176" s="184"/>
      <c r="L176" s="185"/>
      <c r="M176" s="186" t="s">
        <v>1</v>
      </c>
      <c r="N176" s="187" t="s">
        <v>37</v>
      </c>
      <c r="O176" s="153">
        <v>0</v>
      </c>
      <c r="P176" s="153">
        <f>O176*H176</f>
        <v>0</v>
      </c>
      <c r="Q176" s="153">
        <v>2.0000000000000001E-4</v>
      </c>
      <c r="R176" s="153">
        <f>Q176*H176</f>
        <v>1.0200000000000001E-2</v>
      </c>
      <c r="S176" s="153">
        <v>0</v>
      </c>
      <c r="T176" s="154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5" t="s">
        <v>142</v>
      </c>
      <c r="AT176" s="155" t="s">
        <v>202</v>
      </c>
      <c r="AU176" s="155" t="s">
        <v>130</v>
      </c>
      <c r="AY176" s="17" t="s">
        <v>123</v>
      </c>
      <c r="BE176" s="156">
        <f>IF(N176="základná",J176,0)</f>
        <v>0</v>
      </c>
      <c r="BF176" s="156">
        <f>IF(N176="znížená",J176,0)</f>
        <v>0</v>
      </c>
      <c r="BG176" s="156">
        <f>IF(N176="zákl. prenesená",J176,0)</f>
        <v>0</v>
      </c>
      <c r="BH176" s="156">
        <f>IF(N176="zníž. prenesená",J176,0)</f>
        <v>0</v>
      </c>
      <c r="BI176" s="156">
        <f>IF(N176="nulová",J176,0)</f>
        <v>0</v>
      </c>
      <c r="BJ176" s="17" t="s">
        <v>130</v>
      </c>
      <c r="BK176" s="156">
        <f>ROUND(I176*H176,2)</f>
        <v>0</v>
      </c>
      <c r="BL176" s="17" t="s">
        <v>129</v>
      </c>
      <c r="BM176" s="155" t="s">
        <v>205</v>
      </c>
    </row>
    <row r="177" spans="1:65" s="13" customFormat="1">
      <c r="B177" s="157"/>
      <c r="D177" s="158" t="s">
        <v>131</v>
      </c>
      <c r="E177" s="159" t="s">
        <v>1</v>
      </c>
      <c r="F177" s="160" t="s">
        <v>206</v>
      </c>
      <c r="H177" s="161">
        <v>51</v>
      </c>
      <c r="L177" s="157"/>
      <c r="M177" s="162"/>
      <c r="N177" s="163"/>
      <c r="O177" s="163"/>
      <c r="P177" s="163"/>
      <c r="Q177" s="163"/>
      <c r="R177" s="163"/>
      <c r="S177" s="163"/>
      <c r="T177" s="164"/>
      <c r="AT177" s="159" t="s">
        <v>131</v>
      </c>
      <c r="AU177" s="159" t="s">
        <v>130</v>
      </c>
      <c r="AV177" s="13" t="s">
        <v>130</v>
      </c>
      <c r="AW177" s="13" t="s">
        <v>28</v>
      </c>
      <c r="AX177" s="13" t="s">
        <v>71</v>
      </c>
      <c r="AY177" s="159" t="s">
        <v>123</v>
      </c>
    </row>
    <row r="178" spans="1:65" s="14" customFormat="1">
      <c r="B178" s="165"/>
      <c r="D178" s="158" t="s">
        <v>131</v>
      </c>
      <c r="E178" s="166" t="s">
        <v>1</v>
      </c>
      <c r="F178" s="167" t="s">
        <v>133</v>
      </c>
      <c r="H178" s="168">
        <v>51</v>
      </c>
      <c r="L178" s="165"/>
      <c r="M178" s="169"/>
      <c r="N178" s="170"/>
      <c r="O178" s="170"/>
      <c r="P178" s="170"/>
      <c r="Q178" s="170"/>
      <c r="R178" s="170"/>
      <c r="S178" s="170"/>
      <c r="T178" s="171"/>
      <c r="AT178" s="166" t="s">
        <v>131</v>
      </c>
      <c r="AU178" s="166" t="s">
        <v>130</v>
      </c>
      <c r="AV178" s="14" t="s">
        <v>129</v>
      </c>
      <c r="AW178" s="14" t="s">
        <v>28</v>
      </c>
      <c r="AX178" s="14" t="s">
        <v>79</v>
      </c>
      <c r="AY178" s="166" t="s">
        <v>123</v>
      </c>
    </row>
    <row r="179" spans="1:65" s="2" customFormat="1" ht="16.5" customHeight="1">
      <c r="A179" s="29"/>
      <c r="B179" s="143"/>
      <c r="C179" s="144" t="s">
        <v>7</v>
      </c>
      <c r="D179" s="144" t="s">
        <v>125</v>
      </c>
      <c r="E179" s="145" t="s">
        <v>207</v>
      </c>
      <c r="F179" s="146" t="s">
        <v>208</v>
      </c>
      <c r="G179" s="147" t="s">
        <v>128</v>
      </c>
      <c r="H179" s="148">
        <v>9</v>
      </c>
      <c r="I179" s="149"/>
      <c r="J179" s="149">
        <f>ROUND(I179*H179,2)</f>
        <v>0</v>
      </c>
      <c r="K179" s="150"/>
      <c r="L179" s="30"/>
      <c r="M179" s="151" t="s">
        <v>1</v>
      </c>
      <c r="N179" s="152" t="s">
        <v>37</v>
      </c>
      <c r="O179" s="153">
        <v>1.498</v>
      </c>
      <c r="P179" s="153">
        <f>O179*H179</f>
        <v>13.481999999999999</v>
      </c>
      <c r="Q179" s="153">
        <v>1.63</v>
      </c>
      <c r="R179" s="153">
        <f>Q179*H179</f>
        <v>14.669999999999998</v>
      </c>
      <c r="S179" s="153">
        <v>0</v>
      </c>
      <c r="T179" s="154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5" t="s">
        <v>129</v>
      </c>
      <c r="AT179" s="155" t="s">
        <v>125</v>
      </c>
      <c r="AU179" s="155" t="s">
        <v>130</v>
      </c>
      <c r="AY179" s="17" t="s">
        <v>123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7" t="s">
        <v>130</v>
      </c>
      <c r="BK179" s="156">
        <f>ROUND(I179*H179,2)</f>
        <v>0</v>
      </c>
      <c r="BL179" s="17" t="s">
        <v>129</v>
      </c>
      <c r="BM179" s="155" t="s">
        <v>209</v>
      </c>
    </row>
    <row r="180" spans="1:65" s="2" customFormat="1" ht="16.5" customHeight="1">
      <c r="A180" s="29"/>
      <c r="B180" s="143"/>
      <c r="C180" s="144" t="s">
        <v>210</v>
      </c>
      <c r="D180" s="144" t="s">
        <v>125</v>
      </c>
      <c r="E180" s="145" t="s">
        <v>211</v>
      </c>
      <c r="F180" s="146" t="s">
        <v>212</v>
      </c>
      <c r="G180" s="147" t="s">
        <v>213</v>
      </c>
      <c r="H180" s="148">
        <v>50</v>
      </c>
      <c r="I180" s="149"/>
      <c r="J180" s="149">
        <f>ROUND(I180*H180,2)</f>
        <v>0</v>
      </c>
      <c r="K180" s="150"/>
      <c r="L180" s="30"/>
      <c r="M180" s="151" t="s">
        <v>1</v>
      </c>
      <c r="N180" s="152" t="s">
        <v>37</v>
      </c>
      <c r="O180" s="153">
        <v>0.21925</v>
      </c>
      <c r="P180" s="153">
        <f>O180*H180</f>
        <v>10.9625</v>
      </c>
      <c r="Q180" s="153">
        <v>0.24682999999999999</v>
      </c>
      <c r="R180" s="153">
        <f>Q180*H180</f>
        <v>12.3415</v>
      </c>
      <c r="S180" s="153">
        <v>0</v>
      </c>
      <c r="T180" s="154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5" t="s">
        <v>129</v>
      </c>
      <c r="AT180" s="155" t="s">
        <v>125</v>
      </c>
      <c r="AU180" s="155" t="s">
        <v>130</v>
      </c>
      <c r="AY180" s="17" t="s">
        <v>123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7" t="s">
        <v>130</v>
      </c>
      <c r="BK180" s="156">
        <f>ROUND(I180*H180,2)</f>
        <v>0</v>
      </c>
      <c r="BL180" s="17" t="s">
        <v>129</v>
      </c>
      <c r="BM180" s="155" t="s">
        <v>214</v>
      </c>
    </row>
    <row r="181" spans="1:65" s="2" customFormat="1" ht="21.75" customHeight="1">
      <c r="A181" s="29"/>
      <c r="B181" s="143"/>
      <c r="C181" s="144" t="s">
        <v>168</v>
      </c>
      <c r="D181" s="144" t="s">
        <v>125</v>
      </c>
      <c r="E181" s="145" t="s">
        <v>215</v>
      </c>
      <c r="F181" s="146" t="s">
        <v>216</v>
      </c>
      <c r="G181" s="147" t="s">
        <v>191</v>
      </c>
      <c r="H181" s="148">
        <v>350</v>
      </c>
      <c r="I181" s="149"/>
      <c r="J181" s="149">
        <f>ROUND(I181*H181,2)</f>
        <v>0</v>
      </c>
      <c r="K181" s="150"/>
      <c r="L181" s="30"/>
      <c r="M181" s="151" t="s">
        <v>1</v>
      </c>
      <c r="N181" s="152" t="s">
        <v>37</v>
      </c>
      <c r="O181" s="153">
        <v>4.0000000000000001E-3</v>
      </c>
      <c r="P181" s="153">
        <f>O181*H181</f>
        <v>1.4000000000000001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5" t="s">
        <v>129</v>
      </c>
      <c r="AT181" s="155" t="s">
        <v>125</v>
      </c>
      <c r="AU181" s="155" t="s">
        <v>130</v>
      </c>
      <c r="AY181" s="17" t="s">
        <v>123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7" t="s">
        <v>130</v>
      </c>
      <c r="BK181" s="156">
        <f>ROUND(I181*H181,2)</f>
        <v>0</v>
      </c>
      <c r="BL181" s="17" t="s">
        <v>129</v>
      </c>
      <c r="BM181" s="155" t="s">
        <v>217</v>
      </c>
    </row>
    <row r="182" spans="1:65" s="2" customFormat="1" ht="21.75" customHeight="1">
      <c r="A182" s="29"/>
      <c r="B182" s="143"/>
      <c r="C182" s="144" t="s">
        <v>218</v>
      </c>
      <c r="D182" s="144" t="s">
        <v>125</v>
      </c>
      <c r="E182" s="145" t="s">
        <v>219</v>
      </c>
      <c r="F182" s="146" t="s">
        <v>220</v>
      </c>
      <c r="G182" s="147" t="s">
        <v>128</v>
      </c>
      <c r="H182" s="148">
        <v>9.24</v>
      </c>
      <c r="I182" s="149"/>
      <c r="J182" s="149">
        <f>ROUND(I182*H182,2)</f>
        <v>0</v>
      </c>
      <c r="K182" s="150"/>
      <c r="L182" s="30"/>
      <c r="M182" s="151" t="s">
        <v>1</v>
      </c>
      <c r="N182" s="152" t="s">
        <v>37</v>
      </c>
      <c r="O182" s="153">
        <v>1.1317999999999999</v>
      </c>
      <c r="P182" s="153">
        <f>O182*H182</f>
        <v>10.457832</v>
      </c>
      <c r="Q182" s="153">
        <v>2.0699999999999998</v>
      </c>
      <c r="R182" s="153">
        <f>Q182*H182</f>
        <v>19.126799999999999</v>
      </c>
      <c r="S182" s="153">
        <v>0</v>
      </c>
      <c r="T182" s="154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5" t="s">
        <v>129</v>
      </c>
      <c r="AT182" s="155" t="s">
        <v>125</v>
      </c>
      <c r="AU182" s="155" t="s">
        <v>130</v>
      </c>
      <c r="AY182" s="17" t="s">
        <v>123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7" t="s">
        <v>130</v>
      </c>
      <c r="BK182" s="156">
        <f>ROUND(I182*H182,2)</f>
        <v>0</v>
      </c>
      <c r="BL182" s="17" t="s">
        <v>129</v>
      </c>
      <c r="BM182" s="155" t="s">
        <v>221</v>
      </c>
    </row>
    <row r="183" spans="1:65" s="13" customFormat="1">
      <c r="B183" s="157"/>
      <c r="D183" s="158" t="s">
        <v>131</v>
      </c>
      <c r="E183" s="159" t="s">
        <v>1</v>
      </c>
      <c r="F183" s="160" t="s">
        <v>222</v>
      </c>
      <c r="H183" s="161">
        <v>2.77</v>
      </c>
      <c r="L183" s="157"/>
      <c r="M183" s="162"/>
      <c r="N183" s="163"/>
      <c r="O183" s="163"/>
      <c r="P183" s="163"/>
      <c r="Q183" s="163"/>
      <c r="R183" s="163"/>
      <c r="S183" s="163"/>
      <c r="T183" s="164"/>
      <c r="AT183" s="159" t="s">
        <v>131</v>
      </c>
      <c r="AU183" s="159" t="s">
        <v>130</v>
      </c>
      <c r="AV183" s="13" t="s">
        <v>130</v>
      </c>
      <c r="AW183" s="13" t="s">
        <v>28</v>
      </c>
      <c r="AX183" s="13" t="s">
        <v>71</v>
      </c>
      <c r="AY183" s="159" t="s">
        <v>123</v>
      </c>
    </row>
    <row r="184" spans="1:65" s="13" customFormat="1">
      <c r="B184" s="157"/>
      <c r="D184" s="158" t="s">
        <v>131</v>
      </c>
      <c r="E184" s="159" t="s">
        <v>1</v>
      </c>
      <c r="F184" s="160" t="s">
        <v>223</v>
      </c>
      <c r="H184" s="161">
        <v>8.4000000000000005E-2</v>
      </c>
      <c r="L184" s="157"/>
      <c r="M184" s="162"/>
      <c r="N184" s="163"/>
      <c r="O184" s="163"/>
      <c r="P184" s="163"/>
      <c r="Q184" s="163"/>
      <c r="R184" s="163"/>
      <c r="S184" s="163"/>
      <c r="T184" s="164"/>
      <c r="AT184" s="159" t="s">
        <v>131</v>
      </c>
      <c r="AU184" s="159" t="s">
        <v>130</v>
      </c>
      <c r="AV184" s="13" t="s">
        <v>130</v>
      </c>
      <c r="AW184" s="13" t="s">
        <v>28</v>
      </c>
      <c r="AX184" s="13" t="s">
        <v>71</v>
      </c>
      <c r="AY184" s="159" t="s">
        <v>123</v>
      </c>
    </row>
    <row r="185" spans="1:65" s="15" customFormat="1">
      <c r="B185" s="172"/>
      <c r="D185" s="158" t="s">
        <v>131</v>
      </c>
      <c r="E185" s="173" t="s">
        <v>1</v>
      </c>
      <c r="F185" s="174" t="s">
        <v>224</v>
      </c>
      <c r="H185" s="173" t="s">
        <v>1</v>
      </c>
      <c r="L185" s="172"/>
      <c r="M185" s="175"/>
      <c r="N185" s="176"/>
      <c r="O185" s="176"/>
      <c r="P185" s="176"/>
      <c r="Q185" s="176"/>
      <c r="R185" s="176"/>
      <c r="S185" s="176"/>
      <c r="T185" s="177"/>
      <c r="AT185" s="173" t="s">
        <v>131</v>
      </c>
      <c r="AU185" s="173" t="s">
        <v>130</v>
      </c>
      <c r="AV185" s="15" t="s">
        <v>79</v>
      </c>
      <c r="AW185" s="15" t="s">
        <v>28</v>
      </c>
      <c r="AX185" s="15" t="s">
        <v>71</v>
      </c>
      <c r="AY185" s="173" t="s">
        <v>123</v>
      </c>
    </row>
    <row r="186" spans="1:65" s="13" customFormat="1">
      <c r="B186" s="157"/>
      <c r="D186" s="158" t="s">
        <v>131</v>
      </c>
      <c r="E186" s="159" t="s">
        <v>1</v>
      </c>
      <c r="F186" s="160" t="s">
        <v>225</v>
      </c>
      <c r="H186" s="161">
        <v>3.968</v>
      </c>
      <c r="L186" s="157"/>
      <c r="M186" s="162"/>
      <c r="N186" s="163"/>
      <c r="O186" s="163"/>
      <c r="P186" s="163"/>
      <c r="Q186" s="163"/>
      <c r="R186" s="163"/>
      <c r="S186" s="163"/>
      <c r="T186" s="164"/>
      <c r="AT186" s="159" t="s">
        <v>131</v>
      </c>
      <c r="AU186" s="159" t="s">
        <v>130</v>
      </c>
      <c r="AV186" s="13" t="s">
        <v>130</v>
      </c>
      <c r="AW186" s="13" t="s">
        <v>28</v>
      </c>
      <c r="AX186" s="13" t="s">
        <v>71</v>
      </c>
      <c r="AY186" s="159" t="s">
        <v>123</v>
      </c>
    </row>
    <row r="187" spans="1:65" s="13" customFormat="1">
      <c r="B187" s="157"/>
      <c r="D187" s="158" t="s">
        <v>131</v>
      </c>
      <c r="E187" s="159" t="s">
        <v>1</v>
      </c>
      <c r="F187" s="160" t="s">
        <v>226</v>
      </c>
      <c r="H187" s="161">
        <v>0.74399999999999999</v>
      </c>
      <c r="L187" s="157"/>
      <c r="M187" s="162"/>
      <c r="N187" s="163"/>
      <c r="O187" s="163"/>
      <c r="P187" s="163"/>
      <c r="Q187" s="163"/>
      <c r="R187" s="163"/>
      <c r="S187" s="163"/>
      <c r="T187" s="164"/>
      <c r="AT187" s="159" t="s">
        <v>131</v>
      </c>
      <c r="AU187" s="159" t="s">
        <v>130</v>
      </c>
      <c r="AV187" s="13" t="s">
        <v>130</v>
      </c>
      <c r="AW187" s="13" t="s">
        <v>28</v>
      </c>
      <c r="AX187" s="13" t="s">
        <v>71</v>
      </c>
      <c r="AY187" s="159" t="s">
        <v>123</v>
      </c>
    </row>
    <row r="188" spans="1:65" s="13" customFormat="1">
      <c r="B188" s="157"/>
      <c r="D188" s="158" t="s">
        <v>131</v>
      </c>
      <c r="E188" s="159" t="s">
        <v>1</v>
      </c>
      <c r="F188" s="160" t="s">
        <v>227</v>
      </c>
      <c r="H188" s="161">
        <v>1.6739999999999999</v>
      </c>
      <c r="L188" s="157"/>
      <c r="M188" s="162"/>
      <c r="N188" s="163"/>
      <c r="O188" s="163"/>
      <c r="P188" s="163"/>
      <c r="Q188" s="163"/>
      <c r="R188" s="163"/>
      <c r="S188" s="163"/>
      <c r="T188" s="164"/>
      <c r="AT188" s="159" t="s">
        <v>131</v>
      </c>
      <c r="AU188" s="159" t="s">
        <v>130</v>
      </c>
      <c r="AV188" s="13" t="s">
        <v>130</v>
      </c>
      <c r="AW188" s="13" t="s">
        <v>28</v>
      </c>
      <c r="AX188" s="13" t="s">
        <v>71</v>
      </c>
      <c r="AY188" s="159" t="s">
        <v>123</v>
      </c>
    </row>
    <row r="189" spans="1:65" s="14" customFormat="1">
      <c r="B189" s="165"/>
      <c r="D189" s="158" t="s">
        <v>131</v>
      </c>
      <c r="E189" s="166" t="s">
        <v>1</v>
      </c>
      <c r="F189" s="167" t="s">
        <v>133</v>
      </c>
      <c r="H189" s="168">
        <v>9.24</v>
      </c>
      <c r="L189" s="165"/>
      <c r="M189" s="169"/>
      <c r="N189" s="170"/>
      <c r="O189" s="170"/>
      <c r="P189" s="170"/>
      <c r="Q189" s="170"/>
      <c r="R189" s="170"/>
      <c r="S189" s="170"/>
      <c r="T189" s="171"/>
      <c r="AT189" s="166" t="s">
        <v>131</v>
      </c>
      <c r="AU189" s="166" t="s">
        <v>130</v>
      </c>
      <c r="AV189" s="14" t="s">
        <v>129</v>
      </c>
      <c r="AW189" s="14" t="s">
        <v>28</v>
      </c>
      <c r="AX189" s="14" t="s">
        <v>79</v>
      </c>
      <c r="AY189" s="166" t="s">
        <v>123</v>
      </c>
    </row>
    <row r="190" spans="1:65" s="2" customFormat="1" ht="21.75" customHeight="1">
      <c r="A190" s="29"/>
      <c r="B190" s="143"/>
      <c r="C190" s="144" t="s">
        <v>173</v>
      </c>
      <c r="D190" s="144" t="s">
        <v>125</v>
      </c>
      <c r="E190" s="145" t="s">
        <v>228</v>
      </c>
      <c r="F190" s="146" t="s">
        <v>229</v>
      </c>
      <c r="G190" s="147" t="s">
        <v>128</v>
      </c>
      <c r="H190" s="148">
        <v>23.190999999999999</v>
      </c>
      <c r="I190" s="149"/>
      <c r="J190" s="149">
        <f>ROUND(I190*H190,2)</f>
        <v>0</v>
      </c>
      <c r="K190" s="150"/>
      <c r="L190" s="30"/>
      <c r="M190" s="151" t="s">
        <v>1</v>
      </c>
      <c r="N190" s="152" t="s">
        <v>37</v>
      </c>
      <c r="O190" s="153">
        <v>0.58269000000000004</v>
      </c>
      <c r="P190" s="153">
        <f>O190*H190</f>
        <v>13.51316379</v>
      </c>
      <c r="Q190" s="153">
        <v>2.3223400000000001</v>
      </c>
      <c r="R190" s="153">
        <f>Q190*H190</f>
        <v>53.857386939999998</v>
      </c>
      <c r="S190" s="153">
        <v>0</v>
      </c>
      <c r="T190" s="154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5" t="s">
        <v>129</v>
      </c>
      <c r="AT190" s="155" t="s">
        <v>125</v>
      </c>
      <c r="AU190" s="155" t="s">
        <v>130</v>
      </c>
      <c r="AY190" s="17" t="s">
        <v>123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7" t="s">
        <v>130</v>
      </c>
      <c r="BK190" s="156">
        <f>ROUND(I190*H190,2)</f>
        <v>0</v>
      </c>
      <c r="BL190" s="17" t="s">
        <v>129</v>
      </c>
      <c r="BM190" s="155" t="s">
        <v>230</v>
      </c>
    </row>
    <row r="191" spans="1:65" s="15" customFormat="1">
      <c r="B191" s="172"/>
      <c r="D191" s="158" t="s">
        <v>131</v>
      </c>
      <c r="E191" s="173" t="s">
        <v>1</v>
      </c>
      <c r="F191" s="174" t="s">
        <v>231</v>
      </c>
      <c r="H191" s="173" t="s">
        <v>1</v>
      </c>
      <c r="L191" s="172"/>
      <c r="M191" s="175"/>
      <c r="N191" s="176"/>
      <c r="O191" s="176"/>
      <c r="P191" s="176"/>
      <c r="Q191" s="176"/>
      <c r="R191" s="176"/>
      <c r="S191" s="176"/>
      <c r="T191" s="177"/>
      <c r="AT191" s="173" t="s">
        <v>131</v>
      </c>
      <c r="AU191" s="173" t="s">
        <v>130</v>
      </c>
      <c r="AV191" s="15" t="s">
        <v>79</v>
      </c>
      <c r="AW191" s="15" t="s">
        <v>28</v>
      </c>
      <c r="AX191" s="15" t="s">
        <v>71</v>
      </c>
      <c r="AY191" s="173" t="s">
        <v>123</v>
      </c>
    </row>
    <row r="192" spans="1:65" s="13" customFormat="1">
      <c r="B192" s="157"/>
      <c r="D192" s="158" t="s">
        <v>131</v>
      </c>
      <c r="E192" s="159" t="s">
        <v>1</v>
      </c>
      <c r="F192" s="160" t="s">
        <v>232</v>
      </c>
      <c r="H192" s="161">
        <v>7.9029999999999996</v>
      </c>
      <c r="L192" s="157"/>
      <c r="M192" s="162"/>
      <c r="N192" s="163"/>
      <c r="O192" s="163"/>
      <c r="P192" s="163"/>
      <c r="Q192" s="163"/>
      <c r="R192" s="163"/>
      <c r="S192" s="163"/>
      <c r="T192" s="164"/>
      <c r="AT192" s="159" t="s">
        <v>131</v>
      </c>
      <c r="AU192" s="159" t="s">
        <v>130</v>
      </c>
      <c r="AV192" s="13" t="s">
        <v>130</v>
      </c>
      <c r="AW192" s="13" t="s">
        <v>28</v>
      </c>
      <c r="AX192" s="13" t="s">
        <v>71</v>
      </c>
      <c r="AY192" s="159" t="s">
        <v>123</v>
      </c>
    </row>
    <row r="193" spans="1:65" s="13" customFormat="1">
      <c r="B193" s="157"/>
      <c r="D193" s="158" t="s">
        <v>131</v>
      </c>
      <c r="E193" s="159" t="s">
        <v>1</v>
      </c>
      <c r="F193" s="160" t="s">
        <v>233</v>
      </c>
      <c r="H193" s="161">
        <v>0.64800000000000002</v>
      </c>
      <c r="L193" s="157"/>
      <c r="M193" s="162"/>
      <c r="N193" s="163"/>
      <c r="O193" s="163"/>
      <c r="P193" s="163"/>
      <c r="Q193" s="163"/>
      <c r="R193" s="163"/>
      <c r="S193" s="163"/>
      <c r="T193" s="164"/>
      <c r="AT193" s="159" t="s">
        <v>131</v>
      </c>
      <c r="AU193" s="159" t="s">
        <v>130</v>
      </c>
      <c r="AV193" s="13" t="s">
        <v>130</v>
      </c>
      <c r="AW193" s="13" t="s">
        <v>28</v>
      </c>
      <c r="AX193" s="13" t="s">
        <v>71</v>
      </c>
      <c r="AY193" s="159" t="s">
        <v>123</v>
      </c>
    </row>
    <row r="194" spans="1:65" s="15" customFormat="1">
      <c r="B194" s="172"/>
      <c r="D194" s="158" t="s">
        <v>131</v>
      </c>
      <c r="E194" s="173" t="s">
        <v>1</v>
      </c>
      <c r="F194" s="174" t="s">
        <v>234</v>
      </c>
      <c r="H194" s="173" t="s">
        <v>1</v>
      </c>
      <c r="L194" s="172"/>
      <c r="M194" s="175"/>
      <c r="N194" s="176"/>
      <c r="O194" s="176"/>
      <c r="P194" s="176"/>
      <c r="Q194" s="176"/>
      <c r="R194" s="176"/>
      <c r="S194" s="176"/>
      <c r="T194" s="177"/>
      <c r="AT194" s="173" t="s">
        <v>131</v>
      </c>
      <c r="AU194" s="173" t="s">
        <v>130</v>
      </c>
      <c r="AV194" s="15" t="s">
        <v>79</v>
      </c>
      <c r="AW194" s="15" t="s">
        <v>28</v>
      </c>
      <c r="AX194" s="15" t="s">
        <v>71</v>
      </c>
      <c r="AY194" s="173" t="s">
        <v>123</v>
      </c>
    </row>
    <row r="195" spans="1:65" s="13" customFormat="1">
      <c r="B195" s="157"/>
      <c r="D195" s="158" t="s">
        <v>131</v>
      </c>
      <c r="E195" s="159" t="s">
        <v>1</v>
      </c>
      <c r="F195" s="160" t="s">
        <v>235</v>
      </c>
      <c r="H195" s="161">
        <v>8.4</v>
      </c>
      <c r="L195" s="157"/>
      <c r="M195" s="162"/>
      <c r="N195" s="163"/>
      <c r="O195" s="163"/>
      <c r="P195" s="163"/>
      <c r="Q195" s="163"/>
      <c r="R195" s="163"/>
      <c r="S195" s="163"/>
      <c r="T195" s="164"/>
      <c r="AT195" s="159" t="s">
        <v>131</v>
      </c>
      <c r="AU195" s="159" t="s">
        <v>130</v>
      </c>
      <c r="AV195" s="13" t="s">
        <v>130</v>
      </c>
      <c r="AW195" s="13" t="s">
        <v>28</v>
      </c>
      <c r="AX195" s="13" t="s">
        <v>71</v>
      </c>
      <c r="AY195" s="159" t="s">
        <v>123</v>
      </c>
    </row>
    <row r="196" spans="1:65" s="13" customFormat="1">
      <c r="B196" s="157"/>
      <c r="D196" s="158" t="s">
        <v>131</v>
      </c>
      <c r="E196" s="159" t="s">
        <v>1</v>
      </c>
      <c r="F196" s="160" t="s">
        <v>236</v>
      </c>
      <c r="H196" s="161">
        <v>6.24</v>
      </c>
      <c r="L196" s="157"/>
      <c r="M196" s="162"/>
      <c r="N196" s="163"/>
      <c r="O196" s="163"/>
      <c r="P196" s="163"/>
      <c r="Q196" s="163"/>
      <c r="R196" s="163"/>
      <c r="S196" s="163"/>
      <c r="T196" s="164"/>
      <c r="AT196" s="159" t="s">
        <v>131</v>
      </c>
      <c r="AU196" s="159" t="s">
        <v>130</v>
      </c>
      <c r="AV196" s="13" t="s">
        <v>130</v>
      </c>
      <c r="AW196" s="13" t="s">
        <v>28</v>
      </c>
      <c r="AX196" s="13" t="s">
        <v>71</v>
      </c>
      <c r="AY196" s="159" t="s">
        <v>123</v>
      </c>
    </row>
    <row r="197" spans="1:65" s="14" customFormat="1">
      <c r="B197" s="165"/>
      <c r="D197" s="158" t="s">
        <v>131</v>
      </c>
      <c r="E197" s="166" t="s">
        <v>1</v>
      </c>
      <c r="F197" s="167" t="s">
        <v>133</v>
      </c>
      <c r="H197" s="168">
        <v>23.191000000000003</v>
      </c>
      <c r="L197" s="165"/>
      <c r="M197" s="169"/>
      <c r="N197" s="170"/>
      <c r="O197" s="170"/>
      <c r="P197" s="170"/>
      <c r="Q197" s="170"/>
      <c r="R197" s="170"/>
      <c r="S197" s="170"/>
      <c r="T197" s="171"/>
      <c r="AT197" s="166" t="s">
        <v>131</v>
      </c>
      <c r="AU197" s="166" t="s">
        <v>130</v>
      </c>
      <c r="AV197" s="14" t="s">
        <v>129</v>
      </c>
      <c r="AW197" s="14" t="s">
        <v>28</v>
      </c>
      <c r="AX197" s="14" t="s">
        <v>79</v>
      </c>
      <c r="AY197" s="166" t="s">
        <v>123</v>
      </c>
    </row>
    <row r="198" spans="1:65" s="2" customFormat="1" ht="16.5" customHeight="1">
      <c r="A198" s="29"/>
      <c r="B198" s="143"/>
      <c r="C198" s="144" t="s">
        <v>237</v>
      </c>
      <c r="D198" s="144" t="s">
        <v>125</v>
      </c>
      <c r="E198" s="145" t="s">
        <v>238</v>
      </c>
      <c r="F198" s="146" t="s">
        <v>239</v>
      </c>
      <c r="G198" s="147" t="s">
        <v>191</v>
      </c>
      <c r="H198" s="148">
        <v>95.081999999999994</v>
      </c>
      <c r="I198" s="149"/>
      <c r="J198" s="149">
        <f>ROUND(I198*H198,2)</f>
        <v>0</v>
      </c>
      <c r="K198" s="150"/>
      <c r="L198" s="30"/>
      <c r="M198" s="151" t="s">
        <v>1</v>
      </c>
      <c r="N198" s="152" t="s">
        <v>37</v>
      </c>
      <c r="O198" s="153">
        <v>0.35799999999999998</v>
      </c>
      <c r="P198" s="153">
        <f>O198*H198</f>
        <v>34.039355999999998</v>
      </c>
      <c r="Q198" s="153">
        <v>6.7000000000000002E-4</v>
      </c>
      <c r="R198" s="153">
        <f>Q198*H198</f>
        <v>6.3704940000000002E-2</v>
      </c>
      <c r="S198" s="153">
        <v>0</v>
      </c>
      <c r="T198" s="154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5" t="s">
        <v>129</v>
      </c>
      <c r="AT198" s="155" t="s">
        <v>125</v>
      </c>
      <c r="AU198" s="155" t="s">
        <v>130</v>
      </c>
      <c r="AY198" s="17" t="s">
        <v>123</v>
      </c>
      <c r="BE198" s="156">
        <f>IF(N198="základná",J198,0)</f>
        <v>0</v>
      </c>
      <c r="BF198" s="156">
        <f>IF(N198="znížená",J198,0)</f>
        <v>0</v>
      </c>
      <c r="BG198" s="156">
        <f>IF(N198="zákl. prenesená",J198,0)</f>
        <v>0</v>
      </c>
      <c r="BH198" s="156">
        <f>IF(N198="zníž. prenesená",J198,0)</f>
        <v>0</v>
      </c>
      <c r="BI198" s="156">
        <f>IF(N198="nulová",J198,0)</f>
        <v>0</v>
      </c>
      <c r="BJ198" s="17" t="s">
        <v>130</v>
      </c>
      <c r="BK198" s="156">
        <f>ROUND(I198*H198,2)</f>
        <v>0</v>
      </c>
      <c r="BL198" s="17" t="s">
        <v>129</v>
      </c>
      <c r="BM198" s="155" t="s">
        <v>240</v>
      </c>
    </row>
    <row r="199" spans="1:65" s="13" customFormat="1">
      <c r="B199" s="157"/>
      <c r="D199" s="158" t="s">
        <v>131</v>
      </c>
      <c r="E199" s="159" t="s">
        <v>1</v>
      </c>
      <c r="F199" s="160" t="s">
        <v>241</v>
      </c>
      <c r="H199" s="161">
        <v>17.562000000000001</v>
      </c>
      <c r="L199" s="157"/>
      <c r="M199" s="162"/>
      <c r="N199" s="163"/>
      <c r="O199" s="163"/>
      <c r="P199" s="163"/>
      <c r="Q199" s="163"/>
      <c r="R199" s="163"/>
      <c r="S199" s="163"/>
      <c r="T199" s="164"/>
      <c r="AT199" s="159" t="s">
        <v>131</v>
      </c>
      <c r="AU199" s="159" t="s">
        <v>130</v>
      </c>
      <c r="AV199" s="13" t="s">
        <v>130</v>
      </c>
      <c r="AW199" s="13" t="s">
        <v>28</v>
      </c>
      <c r="AX199" s="13" t="s">
        <v>71</v>
      </c>
      <c r="AY199" s="159" t="s">
        <v>123</v>
      </c>
    </row>
    <row r="200" spans="1:65" s="13" customFormat="1">
      <c r="B200" s="157"/>
      <c r="D200" s="158" t="s">
        <v>131</v>
      </c>
      <c r="E200" s="159" t="s">
        <v>1</v>
      </c>
      <c r="F200" s="160" t="s">
        <v>242</v>
      </c>
      <c r="H200" s="161">
        <v>4.32</v>
      </c>
      <c r="L200" s="157"/>
      <c r="M200" s="162"/>
      <c r="N200" s="163"/>
      <c r="O200" s="163"/>
      <c r="P200" s="163"/>
      <c r="Q200" s="163"/>
      <c r="R200" s="163"/>
      <c r="S200" s="163"/>
      <c r="T200" s="164"/>
      <c r="AT200" s="159" t="s">
        <v>131</v>
      </c>
      <c r="AU200" s="159" t="s">
        <v>130</v>
      </c>
      <c r="AV200" s="13" t="s">
        <v>130</v>
      </c>
      <c r="AW200" s="13" t="s">
        <v>28</v>
      </c>
      <c r="AX200" s="13" t="s">
        <v>71</v>
      </c>
      <c r="AY200" s="159" t="s">
        <v>123</v>
      </c>
    </row>
    <row r="201" spans="1:65" s="13" customFormat="1">
      <c r="B201" s="157"/>
      <c r="D201" s="158" t="s">
        <v>131</v>
      </c>
      <c r="E201" s="159" t="s">
        <v>1</v>
      </c>
      <c r="F201" s="160" t="s">
        <v>243</v>
      </c>
      <c r="H201" s="161">
        <v>42</v>
      </c>
      <c r="L201" s="157"/>
      <c r="M201" s="162"/>
      <c r="N201" s="163"/>
      <c r="O201" s="163"/>
      <c r="P201" s="163"/>
      <c r="Q201" s="163"/>
      <c r="R201" s="163"/>
      <c r="S201" s="163"/>
      <c r="T201" s="164"/>
      <c r="AT201" s="159" t="s">
        <v>131</v>
      </c>
      <c r="AU201" s="159" t="s">
        <v>130</v>
      </c>
      <c r="AV201" s="13" t="s">
        <v>130</v>
      </c>
      <c r="AW201" s="13" t="s">
        <v>28</v>
      </c>
      <c r="AX201" s="13" t="s">
        <v>71</v>
      </c>
      <c r="AY201" s="159" t="s">
        <v>123</v>
      </c>
    </row>
    <row r="202" spans="1:65" s="13" customFormat="1">
      <c r="B202" s="157"/>
      <c r="D202" s="158" t="s">
        <v>131</v>
      </c>
      <c r="E202" s="159" t="s">
        <v>1</v>
      </c>
      <c r="F202" s="160" t="s">
        <v>244</v>
      </c>
      <c r="H202" s="161">
        <v>31.2</v>
      </c>
      <c r="L202" s="157"/>
      <c r="M202" s="162"/>
      <c r="N202" s="163"/>
      <c r="O202" s="163"/>
      <c r="P202" s="163"/>
      <c r="Q202" s="163"/>
      <c r="R202" s="163"/>
      <c r="S202" s="163"/>
      <c r="T202" s="164"/>
      <c r="AT202" s="159" t="s">
        <v>131</v>
      </c>
      <c r="AU202" s="159" t="s">
        <v>130</v>
      </c>
      <c r="AV202" s="13" t="s">
        <v>130</v>
      </c>
      <c r="AW202" s="13" t="s">
        <v>28</v>
      </c>
      <c r="AX202" s="13" t="s">
        <v>71</v>
      </c>
      <c r="AY202" s="159" t="s">
        <v>123</v>
      </c>
    </row>
    <row r="203" spans="1:65" s="14" customFormat="1">
      <c r="B203" s="165"/>
      <c r="D203" s="158" t="s">
        <v>131</v>
      </c>
      <c r="E203" s="166" t="s">
        <v>1</v>
      </c>
      <c r="F203" s="167" t="s">
        <v>133</v>
      </c>
      <c r="H203" s="168">
        <v>95.082000000000008</v>
      </c>
      <c r="L203" s="165"/>
      <c r="M203" s="169"/>
      <c r="N203" s="170"/>
      <c r="O203" s="170"/>
      <c r="P203" s="170"/>
      <c r="Q203" s="170"/>
      <c r="R203" s="170"/>
      <c r="S203" s="170"/>
      <c r="T203" s="171"/>
      <c r="AT203" s="166" t="s">
        <v>131</v>
      </c>
      <c r="AU203" s="166" t="s">
        <v>130</v>
      </c>
      <c r="AV203" s="14" t="s">
        <v>129</v>
      </c>
      <c r="AW203" s="14" t="s">
        <v>28</v>
      </c>
      <c r="AX203" s="14" t="s">
        <v>79</v>
      </c>
      <c r="AY203" s="166" t="s">
        <v>123</v>
      </c>
    </row>
    <row r="204" spans="1:65" s="2" customFormat="1" ht="16.5" customHeight="1">
      <c r="A204" s="29"/>
      <c r="B204" s="143"/>
      <c r="C204" s="144" t="s">
        <v>179</v>
      </c>
      <c r="D204" s="144" t="s">
        <v>125</v>
      </c>
      <c r="E204" s="145" t="s">
        <v>245</v>
      </c>
      <c r="F204" s="146" t="s">
        <v>246</v>
      </c>
      <c r="G204" s="147" t="s">
        <v>191</v>
      </c>
      <c r="H204" s="148">
        <v>95.081999999999994</v>
      </c>
      <c r="I204" s="149"/>
      <c r="J204" s="149">
        <f>ROUND(I204*H204,2)</f>
        <v>0</v>
      </c>
      <c r="K204" s="150"/>
      <c r="L204" s="30"/>
      <c r="M204" s="151" t="s">
        <v>1</v>
      </c>
      <c r="N204" s="152" t="s">
        <v>37</v>
      </c>
      <c r="O204" s="153">
        <v>0.19900000000000001</v>
      </c>
      <c r="P204" s="153">
        <f>O204*H204</f>
        <v>18.921317999999999</v>
      </c>
      <c r="Q204" s="153">
        <v>0</v>
      </c>
      <c r="R204" s="153">
        <f>Q204*H204</f>
        <v>0</v>
      </c>
      <c r="S204" s="153">
        <v>0</v>
      </c>
      <c r="T204" s="154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5" t="s">
        <v>129</v>
      </c>
      <c r="AT204" s="155" t="s">
        <v>125</v>
      </c>
      <c r="AU204" s="155" t="s">
        <v>130</v>
      </c>
      <c r="AY204" s="17" t="s">
        <v>123</v>
      </c>
      <c r="BE204" s="156">
        <f>IF(N204="základná",J204,0)</f>
        <v>0</v>
      </c>
      <c r="BF204" s="156">
        <f>IF(N204="znížená",J204,0)</f>
        <v>0</v>
      </c>
      <c r="BG204" s="156">
        <f>IF(N204="zákl. prenesená",J204,0)</f>
        <v>0</v>
      </c>
      <c r="BH204" s="156">
        <f>IF(N204="zníž. prenesená",J204,0)</f>
        <v>0</v>
      </c>
      <c r="BI204" s="156">
        <f>IF(N204="nulová",J204,0)</f>
        <v>0</v>
      </c>
      <c r="BJ204" s="17" t="s">
        <v>130</v>
      </c>
      <c r="BK204" s="156">
        <f>ROUND(I204*H204,2)</f>
        <v>0</v>
      </c>
      <c r="BL204" s="17" t="s">
        <v>129</v>
      </c>
      <c r="BM204" s="155" t="s">
        <v>247</v>
      </c>
    </row>
    <row r="205" spans="1:65" s="2" customFormat="1" ht="16.5" customHeight="1">
      <c r="A205" s="29"/>
      <c r="B205" s="143"/>
      <c r="C205" s="144" t="s">
        <v>248</v>
      </c>
      <c r="D205" s="144" t="s">
        <v>125</v>
      </c>
      <c r="E205" s="145" t="s">
        <v>249</v>
      </c>
      <c r="F205" s="146" t="s">
        <v>250</v>
      </c>
      <c r="G205" s="147" t="s">
        <v>178</v>
      </c>
      <c r="H205" s="148">
        <v>4.4379999999999997</v>
      </c>
      <c r="I205" s="149"/>
      <c r="J205" s="149">
        <f>ROUND(I205*H205,2)</f>
        <v>0</v>
      </c>
      <c r="K205" s="150"/>
      <c r="L205" s="30"/>
      <c r="M205" s="151" t="s">
        <v>1</v>
      </c>
      <c r="N205" s="152" t="s">
        <v>37</v>
      </c>
      <c r="O205" s="153">
        <v>34.322000000000003</v>
      </c>
      <c r="P205" s="153">
        <f>O205*H205</f>
        <v>152.32103599999999</v>
      </c>
      <c r="Q205" s="153">
        <v>1.01895</v>
      </c>
      <c r="R205" s="153">
        <f>Q205*H205</f>
        <v>4.5221000999999994</v>
      </c>
      <c r="S205" s="153">
        <v>0</v>
      </c>
      <c r="T205" s="154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5" t="s">
        <v>129</v>
      </c>
      <c r="AT205" s="155" t="s">
        <v>125</v>
      </c>
      <c r="AU205" s="155" t="s">
        <v>130</v>
      </c>
      <c r="AY205" s="17" t="s">
        <v>123</v>
      </c>
      <c r="BE205" s="156">
        <f>IF(N205="základná",J205,0)</f>
        <v>0</v>
      </c>
      <c r="BF205" s="156">
        <f>IF(N205="znížená",J205,0)</f>
        <v>0</v>
      </c>
      <c r="BG205" s="156">
        <f>IF(N205="zákl. prenesená",J205,0)</f>
        <v>0</v>
      </c>
      <c r="BH205" s="156">
        <f>IF(N205="zníž. prenesená",J205,0)</f>
        <v>0</v>
      </c>
      <c r="BI205" s="156">
        <f>IF(N205="nulová",J205,0)</f>
        <v>0</v>
      </c>
      <c r="BJ205" s="17" t="s">
        <v>130</v>
      </c>
      <c r="BK205" s="156">
        <f>ROUND(I205*H205,2)</f>
        <v>0</v>
      </c>
      <c r="BL205" s="17" t="s">
        <v>129</v>
      </c>
      <c r="BM205" s="155" t="s">
        <v>251</v>
      </c>
    </row>
    <row r="206" spans="1:65" s="13" customFormat="1">
      <c r="B206" s="157"/>
      <c r="D206" s="158" t="s">
        <v>131</v>
      </c>
      <c r="E206" s="159" t="s">
        <v>1</v>
      </c>
      <c r="F206" s="160" t="s">
        <v>252</v>
      </c>
      <c r="H206" s="161">
        <v>4.4379999999999997</v>
      </c>
      <c r="L206" s="157"/>
      <c r="M206" s="162"/>
      <c r="N206" s="163"/>
      <c r="O206" s="163"/>
      <c r="P206" s="163"/>
      <c r="Q206" s="163"/>
      <c r="R206" s="163"/>
      <c r="S206" s="163"/>
      <c r="T206" s="164"/>
      <c r="AT206" s="159" t="s">
        <v>131</v>
      </c>
      <c r="AU206" s="159" t="s">
        <v>130</v>
      </c>
      <c r="AV206" s="13" t="s">
        <v>130</v>
      </c>
      <c r="AW206" s="13" t="s">
        <v>28</v>
      </c>
      <c r="AX206" s="13" t="s">
        <v>71</v>
      </c>
      <c r="AY206" s="159" t="s">
        <v>123</v>
      </c>
    </row>
    <row r="207" spans="1:65" s="14" customFormat="1">
      <c r="B207" s="165"/>
      <c r="D207" s="158" t="s">
        <v>131</v>
      </c>
      <c r="E207" s="166" t="s">
        <v>1</v>
      </c>
      <c r="F207" s="167" t="s">
        <v>133</v>
      </c>
      <c r="H207" s="168">
        <v>4.4379999999999997</v>
      </c>
      <c r="L207" s="165"/>
      <c r="M207" s="169"/>
      <c r="N207" s="170"/>
      <c r="O207" s="170"/>
      <c r="P207" s="170"/>
      <c r="Q207" s="170"/>
      <c r="R207" s="170"/>
      <c r="S207" s="170"/>
      <c r="T207" s="171"/>
      <c r="AT207" s="166" t="s">
        <v>131</v>
      </c>
      <c r="AU207" s="166" t="s">
        <v>130</v>
      </c>
      <c r="AV207" s="14" t="s">
        <v>129</v>
      </c>
      <c r="AW207" s="14" t="s">
        <v>28</v>
      </c>
      <c r="AX207" s="14" t="s">
        <v>79</v>
      </c>
      <c r="AY207" s="166" t="s">
        <v>123</v>
      </c>
    </row>
    <row r="208" spans="1:65" s="2" customFormat="1" ht="16.5" customHeight="1">
      <c r="A208" s="29"/>
      <c r="B208" s="143"/>
      <c r="C208" s="144" t="s">
        <v>183</v>
      </c>
      <c r="D208" s="144" t="s">
        <v>125</v>
      </c>
      <c r="E208" s="145" t="s">
        <v>253</v>
      </c>
      <c r="F208" s="146" t="s">
        <v>254</v>
      </c>
      <c r="G208" s="147" t="s">
        <v>128</v>
      </c>
      <c r="H208" s="148">
        <v>0.67200000000000004</v>
      </c>
      <c r="I208" s="149"/>
      <c r="J208" s="149">
        <f>ROUND(I208*H208,2)</f>
        <v>0</v>
      </c>
      <c r="K208" s="150"/>
      <c r="L208" s="30"/>
      <c r="M208" s="151" t="s">
        <v>1</v>
      </c>
      <c r="N208" s="152" t="s">
        <v>37</v>
      </c>
      <c r="O208" s="153">
        <v>0.58055999999999996</v>
      </c>
      <c r="P208" s="153">
        <f>O208*H208</f>
        <v>0.39013631999999998</v>
      </c>
      <c r="Q208" s="153">
        <v>2.19407</v>
      </c>
      <c r="R208" s="153">
        <f>Q208*H208</f>
        <v>1.47441504</v>
      </c>
      <c r="S208" s="153">
        <v>0</v>
      </c>
      <c r="T208" s="154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5" t="s">
        <v>129</v>
      </c>
      <c r="AT208" s="155" t="s">
        <v>125</v>
      </c>
      <c r="AU208" s="155" t="s">
        <v>130</v>
      </c>
      <c r="AY208" s="17" t="s">
        <v>123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7" t="s">
        <v>130</v>
      </c>
      <c r="BK208" s="156">
        <f>ROUND(I208*H208,2)</f>
        <v>0</v>
      </c>
      <c r="BL208" s="17" t="s">
        <v>129</v>
      </c>
      <c r="BM208" s="155" t="s">
        <v>255</v>
      </c>
    </row>
    <row r="209" spans="1:65" s="13" customFormat="1">
      <c r="B209" s="157"/>
      <c r="D209" s="158" t="s">
        <v>131</v>
      </c>
      <c r="E209" s="159" t="s">
        <v>1</v>
      </c>
      <c r="F209" s="160" t="s">
        <v>256</v>
      </c>
      <c r="H209" s="161">
        <v>0.67200000000000004</v>
      </c>
      <c r="L209" s="157"/>
      <c r="M209" s="162"/>
      <c r="N209" s="163"/>
      <c r="O209" s="163"/>
      <c r="P209" s="163"/>
      <c r="Q209" s="163"/>
      <c r="R209" s="163"/>
      <c r="S209" s="163"/>
      <c r="T209" s="164"/>
      <c r="AT209" s="159" t="s">
        <v>131</v>
      </c>
      <c r="AU209" s="159" t="s">
        <v>130</v>
      </c>
      <c r="AV209" s="13" t="s">
        <v>130</v>
      </c>
      <c r="AW209" s="13" t="s">
        <v>28</v>
      </c>
      <c r="AX209" s="13" t="s">
        <v>71</v>
      </c>
      <c r="AY209" s="159" t="s">
        <v>123</v>
      </c>
    </row>
    <row r="210" spans="1:65" s="14" customFormat="1">
      <c r="B210" s="165"/>
      <c r="D210" s="158" t="s">
        <v>131</v>
      </c>
      <c r="E210" s="166" t="s">
        <v>1</v>
      </c>
      <c r="F210" s="167" t="s">
        <v>133</v>
      </c>
      <c r="H210" s="168">
        <v>0.67200000000000004</v>
      </c>
      <c r="L210" s="165"/>
      <c r="M210" s="169"/>
      <c r="N210" s="170"/>
      <c r="O210" s="170"/>
      <c r="P210" s="170"/>
      <c r="Q210" s="170"/>
      <c r="R210" s="170"/>
      <c r="S210" s="170"/>
      <c r="T210" s="171"/>
      <c r="AT210" s="166" t="s">
        <v>131</v>
      </c>
      <c r="AU210" s="166" t="s">
        <v>130</v>
      </c>
      <c r="AV210" s="14" t="s">
        <v>129</v>
      </c>
      <c r="AW210" s="14" t="s">
        <v>28</v>
      </c>
      <c r="AX210" s="14" t="s">
        <v>79</v>
      </c>
      <c r="AY210" s="166" t="s">
        <v>123</v>
      </c>
    </row>
    <row r="211" spans="1:65" s="2" customFormat="1" ht="16.5" customHeight="1">
      <c r="A211" s="29"/>
      <c r="B211" s="143"/>
      <c r="C211" s="144" t="s">
        <v>257</v>
      </c>
      <c r="D211" s="144" t="s">
        <v>125</v>
      </c>
      <c r="E211" s="145" t="s">
        <v>258</v>
      </c>
      <c r="F211" s="146" t="s">
        <v>259</v>
      </c>
      <c r="G211" s="147" t="s">
        <v>191</v>
      </c>
      <c r="H211" s="148">
        <v>4.032</v>
      </c>
      <c r="I211" s="149"/>
      <c r="J211" s="149">
        <f>ROUND(I211*H211,2)</f>
        <v>0</v>
      </c>
      <c r="K211" s="150"/>
      <c r="L211" s="30"/>
      <c r="M211" s="151" t="s">
        <v>1</v>
      </c>
      <c r="N211" s="152" t="s">
        <v>37</v>
      </c>
      <c r="O211" s="153">
        <v>1.052</v>
      </c>
      <c r="P211" s="153">
        <f>O211*H211</f>
        <v>4.2416640000000001</v>
      </c>
      <c r="Q211" s="153">
        <v>4.0699999999999998E-3</v>
      </c>
      <c r="R211" s="153">
        <f>Q211*H211</f>
        <v>1.641024E-2</v>
      </c>
      <c r="S211" s="153">
        <v>0</v>
      </c>
      <c r="T211" s="154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5" t="s">
        <v>129</v>
      </c>
      <c r="AT211" s="155" t="s">
        <v>125</v>
      </c>
      <c r="AU211" s="155" t="s">
        <v>130</v>
      </c>
      <c r="AY211" s="17" t="s">
        <v>123</v>
      </c>
      <c r="BE211" s="156">
        <f>IF(N211="základná",J211,0)</f>
        <v>0</v>
      </c>
      <c r="BF211" s="156">
        <f>IF(N211="znížená",J211,0)</f>
        <v>0</v>
      </c>
      <c r="BG211" s="156">
        <f>IF(N211="zákl. prenesená",J211,0)</f>
        <v>0</v>
      </c>
      <c r="BH211" s="156">
        <f>IF(N211="zníž. prenesená",J211,0)</f>
        <v>0</v>
      </c>
      <c r="BI211" s="156">
        <f>IF(N211="nulová",J211,0)</f>
        <v>0</v>
      </c>
      <c r="BJ211" s="17" t="s">
        <v>130</v>
      </c>
      <c r="BK211" s="156">
        <f>ROUND(I211*H211,2)</f>
        <v>0</v>
      </c>
      <c r="BL211" s="17" t="s">
        <v>129</v>
      </c>
      <c r="BM211" s="155" t="s">
        <v>260</v>
      </c>
    </row>
    <row r="212" spans="1:65" s="13" customFormat="1">
      <c r="B212" s="157"/>
      <c r="D212" s="158" t="s">
        <v>131</v>
      </c>
      <c r="E212" s="159" t="s">
        <v>1</v>
      </c>
      <c r="F212" s="160" t="s">
        <v>261</v>
      </c>
      <c r="H212" s="161">
        <v>4.032</v>
      </c>
      <c r="L212" s="157"/>
      <c r="M212" s="162"/>
      <c r="N212" s="163"/>
      <c r="O212" s="163"/>
      <c r="P212" s="163"/>
      <c r="Q212" s="163"/>
      <c r="R212" s="163"/>
      <c r="S212" s="163"/>
      <c r="T212" s="164"/>
      <c r="AT212" s="159" t="s">
        <v>131</v>
      </c>
      <c r="AU212" s="159" t="s">
        <v>130</v>
      </c>
      <c r="AV212" s="13" t="s">
        <v>130</v>
      </c>
      <c r="AW212" s="13" t="s">
        <v>28</v>
      </c>
      <c r="AX212" s="13" t="s">
        <v>71</v>
      </c>
      <c r="AY212" s="159" t="s">
        <v>123</v>
      </c>
    </row>
    <row r="213" spans="1:65" s="14" customFormat="1">
      <c r="B213" s="165"/>
      <c r="D213" s="158" t="s">
        <v>131</v>
      </c>
      <c r="E213" s="166" t="s">
        <v>1</v>
      </c>
      <c r="F213" s="167" t="s">
        <v>133</v>
      </c>
      <c r="H213" s="168">
        <v>4.032</v>
      </c>
      <c r="L213" s="165"/>
      <c r="M213" s="169"/>
      <c r="N213" s="170"/>
      <c r="O213" s="170"/>
      <c r="P213" s="170"/>
      <c r="Q213" s="170"/>
      <c r="R213" s="170"/>
      <c r="S213" s="170"/>
      <c r="T213" s="171"/>
      <c r="AT213" s="166" t="s">
        <v>131</v>
      </c>
      <c r="AU213" s="166" t="s">
        <v>130</v>
      </c>
      <c r="AV213" s="14" t="s">
        <v>129</v>
      </c>
      <c r="AW213" s="14" t="s">
        <v>28</v>
      </c>
      <c r="AX213" s="14" t="s">
        <v>79</v>
      </c>
      <c r="AY213" s="166" t="s">
        <v>123</v>
      </c>
    </row>
    <row r="214" spans="1:65" s="2" customFormat="1" ht="16.5" customHeight="1">
      <c r="A214" s="29"/>
      <c r="B214" s="143"/>
      <c r="C214" s="144" t="s">
        <v>187</v>
      </c>
      <c r="D214" s="144" t="s">
        <v>125</v>
      </c>
      <c r="E214" s="145" t="s">
        <v>262</v>
      </c>
      <c r="F214" s="146" t="s">
        <v>263</v>
      </c>
      <c r="G214" s="147" t="s">
        <v>191</v>
      </c>
      <c r="H214" s="148">
        <v>4.032</v>
      </c>
      <c r="I214" s="149"/>
      <c r="J214" s="149">
        <f>ROUND(I214*H214,2)</f>
        <v>0</v>
      </c>
      <c r="K214" s="150"/>
      <c r="L214" s="30"/>
      <c r="M214" s="151" t="s">
        <v>1</v>
      </c>
      <c r="N214" s="152" t="s">
        <v>37</v>
      </c>
      <c r="O214" s="153">
        <v>0.43</v>
      </c>
      <c r="P214" s="153">
        <f>O214*H214</f>
        <v>1.73376</v>
      </c>
      <c r="Q214" s="153">
        <v>0</v>
      </c>
      <c r="R214" s="153">
        <f>Q214*H214</f>
        <v>0</v>
      </c>
      <c r="S214" s="153">
        <v>0</v>
      </c>
      <c r="T214" s="154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5" t="s">
        <v>129</v>
      </c>
      <c r="AT214" s="155" t="s">
        <v>125</v>
      </c>
      <c r="AU214" s="155" t="s">
        <v>130</v>
      </c>
      <c r="AY214" s="17" t="s">
        <v>123</v>
      </c>
      <c r="BE214" s="156">
        <f>IF(N214="základná",J214,0)</f>
        <v>0</v>
      </c>
      <c r="BF214" s="156">
        <f>IF(N214="znížená",J214,0)</f>
        <v>0</v>
      </c>
      <c r="BG214" s="156">
        <f>IF(N214="zákl. prenesená",J214,0)</f>
        <v>0</v>
      </c>
      <c r="BH214" s="156">
        <f>IF(N214="zníž. prenesená",J214,0)</f>
        <v>0</v>
      </c>
      <c r="BI214" s="156">
        <f>IF(N214="nulová",J214,0)</f>
        <v>0</v>
      </c>
      <c r="BJ214" s="17" t="s">
        <v>130</v>
      </c>
      <c r="BK214" s="156">
        <f>ROUND(I214*H214,2)</f>
        <v>0</v>
      </c>
      <c r="BL214" s="17" t="s">
        <v>129</v>
      </c>
      <c r="BM214" s="155" t="s">
        <v>264</v>
      </c>
    </row>
    <row r="215" spans="1:65" s="12" customFormat="1" ht="22.9" customHeight="1">
      <c r="B215" s="131"/>
      <c r="D215" s="132" t="s">
        <v>70</v>
      </c>
      <c r="E215" s="141" t="s">
        <v>136</v>
      </c>
      <c r="F215" s="141" t="s">
        <v>265</v>
      </c>
      <c r="J215" s="142">
        <f>BK215</f>
        <v>0</v>
      </c>
      <c r="L215" s="131"/>
      <c r="M215" s="135"/>
      <c r="N215" s="136"/>
      <c r="O215" s="136"/>
      <c r="P215" s="137">
        <f>SUM(P216:P235)</f>
        <v>152.56052353999999</v>
      </c>
      <c r="Q215" s="136"/>
      <c r="R215" s="137">
        <f>SUM(R216:R235)</f>
        <v>65.308802560000004</v>
      </c>
      <c r="S215" s="136"/>
      <c r="T215" s="138">
        <f>SUM(T216:T235)</f>
        <v>0</v>
      </c>
      <c r="AR215" s="132" t="s">
        <v>79</v>
      </c>
      <c r="AT215" s="139" t="s">
        <v>70</v>
      </c>
      <c r="AU215" s="139" t="s">
        <v>79</v>
      </c>
      <c r="AY215" s="132" t="s">
        <v>123</v>
      </c>
      <c r="BK215" s="140">
        <f>SUM(BK216:BK235)</f>
        <v>0</v>
      </c>
    </row>
    <row r="216" spans="1:65" s="2" customFormat="1" ht="21.75" customHeight="1">
      <c r="A216" s="29"/>
      <c r="B216" s="143"/>
      <c r="C216" s="144" t="s">
        <v>266</v>
      </c>
      <c r="D216" s="144" t="s">
        <v>125</v>
      </c>
      <c r="E216" s="145" t="s">
        <v>267</v>
      </c>
      <c r="F216" s="146" t="s">
        <v>268</v>
      </c>
      <c r="G216" s="147" t="s">
        <v>128</v>
      </c>
      <c r="H216" s="148">
        <v>22.434000000000001</v>
      </c>
      <c r="I216" s="149"/>
      <c r="J216" s="149">
        <f>ROUND(I216*H216,2)</f>
        <v>0</v>
      </c>
      <c r="K216" s="150"/>
      <c r="L216" s="30"/>
      <c r="M216" s="151" t="s">
        <v>1</v>
      </c>
      <c r="N216" s="152" t="s">
        <v>37</v>
      </c>
      <c r="O216" s="153">
        <v>3.3591600000000001</v>
      </c>
      <c r="P216" s="153">
        <f>O216*H216</f>
        <v>75.35939544</v>
      </c>
      <c r="Q216" s="153">
        <v>2.1170900000000001</v>
      </c>
      <c r="R216" s="153">
        <f>Q216*H216</f>
        <v>47.494797060000003</v>
      </c>
      <c r="S216" s="153">
        <v>0</v>
      </c>
      <c r="T216" s="154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5" t="s">
        <v>129</v>
      </c>
      <c r="AT216" s="155" t="s">
        <v>125</v>
      </c>
      <c r="AU216" s="155" t="s">
        <v>130</v>
      </c>
      <c r="AY216" s="17" t="s">
        <v>123</v>
      </c>
      <c r="BE216" s="156">
        <f>IF(N216="základná",J216,0)</f>
        <v>0</v>
      </c>
      <c r="BF216" s="156">
        <f>IF(N216="znížená",J216,0)</f>
        <v>0</v>
      </c>
      <c r="BG216" s="156">
        <f>IF(N216="zákl. prenesená",J216,0)</f>
        <v>0</v>
      </c>
      <c r="BH216" s="156">
        <f>IF(N216="zníž. prenesená",J216,0)</f>
        <v>0</v>
      </c>
      <c r="BI216" s="156">
        <f>IF(N216="nulová",J216,0)</f>
        <v>0</v>
      </c>
      <c r="BJ216" s="17" t="s">
        <v>130</v>
      </c>
      <c r="BK216" s="156">
        <f>ROUND(I216*H216,2)</f>
        <v>0</v>
      </c>
      <c r="BL216" s="17" t="s">
        <v>129</v>
      </c>
      <c r="BM216" s="155" t="s">
        <v>269</v>
      </c>
    </row>
    <row r="217" spans="1:65" s="13" customFormat="1">
      <c r="B217" s="157"/>
      <c r="D217" s="158" t="s">
        <v>131</v>
      </c>
      <c r="E217" s="159" t="s">
        <v>1</v>
      </c>
      <c r="F217" s="160" t="s">
        <v>270</v>
      </c>
      <c r="H217" s="161">
        <v>11.1</v>
      </c>
      <c r="L217" s="157"/>
      <c r="M217" s="162"/>
      <c r="N217" s="163"/>
      <c r="O217" s="163"/>
      <c r="P217" s="163"/>
      <c r="Q217" s="163"/>
      <c r="R217" s="163"/>
      <c r="S217" s="163"/>
      <c r="T217" s="164"/>
      <c r="AT217" s="159" t="s">
        <v>131</v>
      </c>
      <c r="AU217" s="159" t="s">
        <v>130</v>
      </c>
      <c r="AV217" s="13" t="s">
        <v>130</v>
      </c>
      <c r="AW217" s="13" t="s">
        <v>28</v>
      </c>
      <c r="AX217" s="13" t="s">
        <v>71</v>
      </c>
      <c r="AY217" s="159" t="s">
        <v>123</v>
      </c>
    </row>
    <row r="218" spans="1:65" s="13" customFormat="1">
      <c r="B218" s="157"/>
      <c r="D218" s="158" t="s">
        <v>131</v>
      </c>
      <c r="E218" s="159" t="s">
        <v>1</v>
      </c>
      <c r="F218" s="160" t="s">
        <v>271</v>
      </c>
      <c r="H218" s="161">
        <v>3.234</v>
      </c>
      <c r="L218" s="157"/>
      <c r="M218" s="162"/>
      <c r="N218" s="163"/>
      <c r="O218" s="163"/>
      <c r="P218" s="163"/>
      <c r="Q218" s="163"/>
      <c r="R218" s="163"/>
      <c r="S218" s="163"/>
      <c r="T218" s="164"/>
      <c r="AT218" s="159" t="s">
        <v>131</v>
      </c>
      <c r="AU218" s="159" t="s">
        <v>130</v>
      </c>
      <c r="AV218" s="13" t="s">
        <v>130</v>
      </c>
      <c r="AW218" s="13" t="s">
        <v>28</v>
      </c>
      <c r="AX218" s="13" t="s">
        <v>71</v>
      </c>
      <c r="AY218" s="159" t="s">
        <v>123</v>
      </c>
    </row>
    <row r="219" spans="1:65" s="13" customFormat="1">
      <c r="B219" s="157"/>
      <c r="D219" s="158" t="s">
        <v>131</v>
      </c>
      <c r="E219" s="159" t="s">
        <v>1</v>
      </c>
      <c r="F219" s="160" t="s">
        <v>272</v>
      </c>
      <c r="H219" s="161">
        <v>8.1</v>
      </c>
      <c r="L219" s="157"/>
      <c r="M219" s="162"/>
      <c r="N219" s="163"/>
      <c r="O219" s="163"/>
      <c r="P219" s="163"/>
      <c r="Q219" s="163"/>
      <c r="R219" s="163"/>
      <c r="S219" s="163"/>
      <c r="T219" s="164"/>
      <c r="AT219" s="159" t="s">
        <v>131</v>
      </c>
      <c r="AU219" s="159" t="s">
        <v>130</v>
      </c>
      <c r="AV219" s="13" t="s">
        <v>130</v>
      </c>
      <c r="AW219" s="13" t="s">
        <v>28</v>
      </c>
      <c r="AX219" s="13" t="s">
        <v>71</v>
      </c>
      <c r="AY219" s="159" t="s">
        <v>123</v>
      </c>
    </row>
    <row r="220" spans="1:65" s="14" customFormat="1">
      <c r="B220" s="165"/>
      <c r="D220" s="158" t="s">
        <v>131</v>
      </c>
      <c r="E220" s="166" t="s">
        <v>1</v>
      </c>
      <c r="F220" s="167" t="s">
        <v>133</v>
      </c>
      <c r="H220" s="168">
        <v>22.433999999999997</v>
      </c>
      <c r="L220" s="165"/>
      <c r="M220" s="169"/>
      <c r="N220" s="170"/>
      <c r="O220" s="170"/>
      <c r="P220" s="170"/>
      <c r="Q220" s="170"/>
      <c r="R220" s="170"/>
      <c r="S220" s="170"/>
      <c r="T220" s="171"/>
      <c r="AT220" s="166" t="s">
        <v>131</v>
      </c>
      <c r="AU220" s="166" t="s">
        <v>130</v>
      </c>
      <c r="AV220" s="14" t="s">
        <v>129</v>
      </c>
      <c r="AW220" s="14" t="s">
        <v>28</v>
      </c>
      <c r="AX220" s="14" t="s">
        <v>79</v>
      </c>
      <c r="AY220" s="166" t="s">
        <v>123</v>
      </c>
    </row>
    <row r="221" spans="1:65" s="2" customFormat="1" ht="21.75" customHeight="1">
      <c r="A221" s="29"/>
      <c r="B221" s="143"/>
      <c r="C221" s="144" t="s">
        <v>192</v>
      </c>
      <c r="D221" s="144" t="s">
        <v>125</v>
      </c>
      <c r="E221" s="145" t="s">
        <v>273</v>
      </c>
      <c r="F221" s="146" t="s">
        <v>274</v>
      </c>
      <c r="G221" s="147" t="s">
        <v>178</v>
      </c>
      <c r="H221" s="148">
        <v>0</v>
      </c>
      <c r="I221" s="149"/>
      <c r="J221" s="149">
        <f>ROUND(I221*H221,2)</f>
        <v>0</v>
      </c>
      <c r="K221" s="150"/>
      <c r="L221" s="30"/>
      <c r="M221" s="151" t="s">
        <v>1</v>
      </c>
      <c r="N221" s="152" t="s">
        <v>37</v>
      </c>
      <c r="O221" s="153">
        <v>14.93285</v>
      </c>
      <c r="P221" s="153">
        <f>O221*H221</f>
        <v>0</v>
      </c>
      <c r="Q221" s="153">
        <v>1.002</v>
      </c>
      <c r="R221" s="153">
        <f>Q221*H221</f>
        <v>0</v>
      </c>
      <c r="S221" s="153">
        <v>0</v>
      </c>
      <c r="T221" s="154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5" t="s">
        <v>129</v>
      </c>
      <c r="AT221" s="155" t="s">
        <v>125</v>
      </c>
      <c r="AU221" s="155" t="s">
        <v>130</v>
      </c>
      <c r="AY221" s="17" t="s">
        <v>123</v>
      </c>
      <c r="BE221" s="156">
        <f>IF(N221="základná",J221,0)</f>
        <v>0</v>
      </c>
      <c r="BF221" s="156">
        <f>IF(N221="znížená",J221,0)</f>
        <v>0</v>
      </c>
      <c r="BG221" s="156">
        <f>IF(N221="zákl. prenesená",J221,0)</f>
        <v>0</v>
      </c>
      <c r="BH221" s="156">
        <f>IF(N221="zníž. prenesená",J221,0)</f>
        <v>0</v>
      </c>
      <c r="BI221" s="156">
        <f>IF(N221="nulová",J221,0)</f>
        <v>0</v>
      </c>
      <c r="BJ221" s="17" t="s">
        <v>130</v>
      </c>
      <c r="BK221" s="156">
        <f>ROUND(I221*H221,2)</f>
        <v>0</v>
      </c>
      <c r="BL221" s="17" t="s">
        <v>129</v>
      </c>
      <c r="BM221" s="155" t="s">
        <v>275</v>
      </c>
    </row>
    <row r="222" spans="1:65" s="13" customFormat="1">
      <c r="B222" s="157"/>
      <c r="D222" s="158" t="s">
        <v>131</v>
      </c>
      <c r="E222" s="159" t="s">
        <v>1</v>
      </c>
      <c r="F222" s="160" t="s">
        <v>276</v>
      </c>
      <c r="H222" s="161">
        <v>0</v>
      </c>
      <c r="L222" s="157"/>
      <c r="M222" s="162"/>
      <c r="N222" s="163"/>
      <c r="O222" s="163"/>
      <c r="P222" s="163"/>
      <c r="Q222" s="163"/>
      <c r="R222" s="163"/>
      <c r="S222" s="163"/>
      <c r="T222" s="164"/>
      <c r="AT222" s="159" t="s">
        <v>131</v>
      </c>
      <c r="AU222" s="159" t="s">
        <v>130</v>
      </c>
      <c r="AV222" s="13" t="s">
        <v>130</v>
      </c>
      <c r="AW222" s="13" t="s">
        <v>28</v>
      </c>
      <c r="AX222" s="13" t="s">
        <v>71</v>
      </c>
      <c r="AY222" s="159" t="s">
        <v>123</v>
      </c>
    </row>
    <row r="223" spans="1:65" s="14" customFormat="1">
      <c r="B223" s="165"/>
      <c r="D223" s="158" t="s">
        <v>131</v>
      </c>
      <c r="E223" s="166" t="s">
        <v>1</v>
      </c>
      <c r="F223" s="167" t="s">
        <v>133</v>
      </c>
      <c r="H223" s="168">
        <v>0</v>
      </c>
      <c r="L223" s="165"/>
      <c r="M223" s="169"/>
      <c r="N223" s="170"/>
      <c r="O223" s="170"/>
      <c r="P223" s="170"/>
      <c r="Q223" s="170"/>
      <c r="R223" s="170"/>
      <c r="S223" s="170"/>
      <c r="T223" s="171"/>
      <c r="AT223" s="166" t="s">
        <v>131</v>
      </c>
      <c r="AU223" s="166" t="s">
        <v>130</v>
      </c>
      <c r="AV223" s="14" t="s">
        <v>129</v>
      </c>
      <c r="AW223" s="14" t="s">
        <v>28</v>
      </c>
      <c r="AX223" s="14" t="s">
        <v>79</v>
      </c>
      <c r="AY223" s="166" t="s">
        <v>123</v>
      </c>
    </row>
    <row r="224" spans="1:65" s="2" customFormat="1" ht="21.75" customHeight="1">
      <c r="A224" s="29"/>
      <c r="B224" s="143"/>
      <c r="C224" s="144" t="s">
        <v>277</v>
      </c>
      <c r="D224" s="144" t="s">
        <v>125</v>
      </c>
      <c r="E224" s="145" t="s">
        <v>278</v>
      </c>
      <c r="F224" s="146" t="s">
        <v>279</v>
      </c>
      <c r="G224" s="147" t="s">
        <v>213</v>
      </c>
      <c r="H224" s="148">
        <v>29.39</v>
      </c>
      <c r="I224" s="149"/>
      <c r="J224" s="149">
        <f>ROUND(I224*H224,2)</f>
        <v>0</v>
      </c>
      <c r="K224" s="150"/>
      <c r="L224" s="30"/>
      <c r="M224" s="151" t="s">
        <v>1</v>
      </c>
      <c r="N224" s="152" t="s">
        <v>37</v>
      </c>
      <c r="O224" s="153">
        <v>0.52022999999999997</v>
      </c>
      <c r="P224" s="153">
        <f>O224*H224</f>
        <v>15.2895597</v>
      </c>
      <c r="Q224" s="153">
        <v>1.25E-3</v>
      </c>
      <c r="R224" s="153">
        <f>Q224*H224</f>
        <v>3.6737499999999999E-2</v>
      </c>
      <c r="S224" s="153">
        <v>0</v>
      </c>
      <c r="T224" s="154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5" t="s">
        <v>129</v>
      </c>
      <c r="AT224" s="155" t="s">
        <v>125</v>
      </c>
      <c r="AU224" s="155" t="s">
        <v>130</v>
      </c>
      <c r="AY224" s="17" t="s">
        <v>123</v>
      </c>
      <c r="BE224" s="156">
        <f>IF(N224="základná",J224,0)</f>
        <v>0</v>
      </c>
      <c r="BF224" s="156">
        <f>IF(N224="znížená",J224,0)</f>
        <v>0</v>
      </c>
      <c r="BG224" s="156">
        <f>IF(N224="zákl. prenesená",J224,0)</f>
        <v>0</v>
      </c>
      <c r="BH224" s="156">
        <f>IF(N224="zníž. prenesená",J224,0)</f>
        <v>0</v>
      </c>
      <c r="BI224" s="156">
        <f>IF(N224="nulová",J224,0)</f>
        <v>0</v>
      </c>
      <c r="BJ224" s="17" t="s">
        <v>130</v>
      </c>
      <c r="BK224" s="156">
        <f>ROUND(I224*H224,2)</f>
        <v>0</v>
      </c>
      <c r="BL224" s="17" t="s">
        <v>129</v>
      </c>
      <c r="BM224" s="155" t="s">
        <v>280</v>
      </c>
    </row>
    <row r="225" spans="1:65" s="13" customFormat="1">
      <c r="B225" s="157"/>
      <c r="D225" s="158" t="s">
        <v>131</v>
      </c>
      <c r="E225" s="159" t="s">
        <v>1</v>
      </c>
      <c r="F225" s="160" t="s">
        <v>281</v>
      </c>
      <c r="H225" s="161">
        <v>29.39</v>
      </c>
      <c r="L225" s="157"/>
      <c r="M225" s="162"/>
      <c r="N225" s="163"/>
      <c r="O225" s="163"/>
      <c r="P225" s="163"/>
      <c r="Q225" s="163"/>
      <c r="R225" s="163"/>
      <c r="S225" s="163"/>
      <c r="T225" s="164"/>
      <c r="AT225" s="159" t="s">
        <v>131</v>
      </c>
      <c r="AU225" s="159" t="s">
        <v>130</v>
      </c>
      <c r="AV225" s="13" t="s">
        <v>130</v>
      </c>
      <c r="AW225" s="13" t="s">
        <v>28</v>
      </c>
      <c r="AX225" s="13" t="s">
        <v>71</v>
      </c>
      <c r="AY225" s="159" t="s">
        <v>123</v>
      </c>
    </row>
    <row r="226" spans="1:65" s="14" customFormat="1">
      <c r="B226" s="165"/>
      <c r="D226" s="158" t="s">
        <v>131</v>
      </c>
      <c r="E226" s="166" t="s">
        <v>1</v>
      </c>
      <c r="F226" s="167" t="s">
        <v>133</v>
      </c>
      <c r="H226" s="168">
        <v>29.39</v>
      </c>
      <c r="L226" s="165"/>
      <c r="M226" s="169"/>
      <c r="N226" s="170"/>
      <c r="O226" s="170"/>
      <c r="P226" s="170"/>
      <c r="Q226" s="170"/>
      <c r="R226" s="170"/>
      <c r="S226" s="170"/>
      <c r="T226" s="171"/>
      <c r="AT226" s="166" t="s">
        <v>131</v>
      </c>
      <c r="AU226" s="166" t="s">
        <v>130</v>
      </c>
      <c r="AV226" s="14" t="s">
        <v>129</v>
      </c>
      <c r="AW226" s="14" t="s">
        <v>28</v>
      </c>
      <c r="AX226" s="14" t="s">
        <v>79</v>
      </c>
      <c r="AY226" s="166" t="s">
        <v>123</v>
      </c>
    </row>
    <row r="227" spans="1:65" s="2" customFormat="1" ht="21.75" customHeight="1">
      <c r="A227" s="29"/>
      <c r="B227" s="143"/>
      <c r="C227" s="178" t="s">
        <v>196</v>
      </c>
      <c r="D227" s="178" t="s">
        <v>202</v>
      </c>
      <c r="E227" s="179" t="s">
        <v>282</v>
      </c>
      <c r="F227" s="180" t="s">
        <v>283</v>
      </c>
      <c r="G227" s="181" t="s">
        <v>284</v>
      </c>
      <c r="H227" s="182">
        <v>62</v>
      </c>
      <c r="I227" s="183"/>
      <c r="J227" s="183">
        <f>ROUND(I227*H227,2)</f>
        <v>0</v>
      </c>
      <c r="K227" s="184"/>
      <c r="L227" s="185"/>
      <c r="M227" s="186" t="s">
        <v>1</v>
      </c>
      <c r="N227" s="187" t="s">
        <v>37</v>
      </c>
      <c r="O227" s="153">
        <v>0</v>
      </c>
      <c r="P227" s="153">
        <f>O227*H227</f>
        <v>0</v>
      </c>
      <c r="Q227" s="153">
        <v>0.02</v>
      </c>
      <c r="R227" s="153">
        <f>Q227*H227</f>
        <v>1.24</v>
      </c>
      <c r="S227" s="153">
        <v>0</v>
      </c>
      <c r="T227" s="154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5" t="s">
        <v>142</v>
      </c>
      <c r="AT227" s="155" t="s">
        <v>202</v>
      </c>
      <c r="AU227" s="155" t="s">
        <v>130</v>
      </c>
      <c r="AY227" s="17" t="s">
        <v>123</v>
      </c>
      <c r="BE227" s="156">
        <f>IF(N227="základná",J227,0)</f>
        <v>0</v>
      </c>
      <c r="BF227" s="156">
        <f>IF(N227="znížená",J227,0)</f>
        <v>0</v>
      </c>
      <c r="BG227" s="156">
        <f>IF(N227="zákl. prenesená",J227,0)</f>
        <v>0</v>
      </c>
      <c r="BH227" s="156">
        <f>IF(N227="zníž. prenesená",J227,0)</f>
        <v>0</v>
      </c>
      <c r="BI227" s="156">
        <f>IF(N227="nulová",J227,0)</f>
        <v>0</v>
      </c>
      <c r="BJ227" s="17" t="s">
        <v>130</v>
      </c>
      <c r="BK227" s="156">
        <f>ROUND(I227*H227,2)</f>
        <v>0</v>
      </c>
      <c r="BL227" s="17" t="s">
        <v>129</v>
      </c>
      <c r="BM227" s="155" t="s">
        <v>285</v>
      </c>
    </row>
    <row r="228" spans="1:65" s="2" customFormat="1" ht="33" customHeight="1">
      <c r="A228" s="29"/>
      <c r="B228" s="143"/>
      <c r="C228" s="144" t="s">
        <v>286</v>
      </c>
      <c r="D228" s="144" t="s">
        <v>125</v>
      </c>
      <c r="E228" s="145" t="s">
        <v>287</v>
      </c>
      <c r="F228" s="146" t="s">
        <v>288</v>
      </c>
      <c r="G228" s="147" t="s">
        <v>128</v>
      </c>
      <c r="H228" s="148">
        <v>9.7899999999999991</v>
      </c>
      <c r="I228" s="149"/>
      <c r="J228" s="149">
        <f>ROUND(I228*H228,2)</f>
        <v>0</v>
      </c>
      <c r="K228" s="150"/>
      <c r="L228" s="30"/>
      <c r="M228" s="151" t="s">
        <v>1</v>
      </c>
      <c r="N228" s="152" t="s">
        <v>37</v>
      </c>
      <c r="O228" s="153">
        <v>6.3239599999999996</v>
      </c>
      <c r="P228" s="153">
        <f>O228*H228</f>
        <v>61.911568399999993</v>
      </c>
      <c r="Q228" s="153">
        <v>1.6892</v>
      </c>
      <c r="R228" s="153">
        <f>Q228*H228</f>
        <v>16.537267999999997</v>
      </c>
      <c r="S228" s="153">
        <v>0</v>
      </c>
      <c r="T228" s="154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5" t="s">
        <v>129</v>
      </c>
      <c r="AT228" s="155" t="s">
        <v>125</v>
      </c>
      <c r="AU228" s="155" t="s">
        <v>130</v>
      </c>
      <c r="AY228" s="17" t="s">
        <v>123</v>
      </c>
      <c r="BE228" s="156">
        <f>IF(N228="základná",J228,0)</f>
        <v>0</v>
      </c>
      <c r="BF228" s="156">
        <f>IF(N228="znížená",J228,0)</f>
        <v>0</v>
      </c>
      <c r="BG228" s="156">
        <f>IF(N228="zákl. prenesená",J228,0)</f>
        <v>0</v>
      </c>
      <c r="BH228" s="156">
        <f>IF(N228="zníž. prenesená",J228,0)</f>
        <v>0</v>
      </c>
      <c r="BI228" s="156">
        <f>IF(N228="nulová",J228,0)</f>
        <v>0</v>
      </c>
      <c r="BJ228" s="17" t="s">
        <v>130</v>
      </c>
      <c r="BK228" s="156">
        <f>ROUND(I228*H228,2)</f>
        <v>0</v>
      </c>
      <c r="BL228" s="17" t="s">
        <v>129</v>
      </c>
      <c r="BM228" s="155" t="s">
        <v>289</v>
      </c>
    </row>
    <row r="229" spans="1:65" s="13" customFormat="1">
      <c r="B229" s="157"/>
      <c r="D229" s="158" t="s">
        <v>131</v>
      </c>
      <c r="E229" s="159" t="s">
        <v>1</v>
      </c>
      <c r="F229" s="160" t="s">
        <v>290</v>
      </c>
      <c r="H229" s="161">
        <v>8.5</v>
      </c>
      <c r="L229" s="157"/>
      <c r="M229" s="162"/>
      <c r="N229" s="163"/>
      <c r="O229" s="163"/>
      <c r="P229" s="163"/>
      <c r="Q229" s="163"/>
      <c r="R229" s="163"/>
      <c r="S229" s="163"/>
      <c r="T229" s="164"/>
      <c r="AT229" s="159" t="s">
        <v>131</v>
      </c>
      <c r="AU229" s="159" t="s">
        <v>130</v>
      </c>
      <c r="AV229" s="13" t="s">
        <v>130</v>
      </c>
      <c r="AW229" s="13" t="s">
        <v>28</v>
      </c>
      <c r="AX229" s="13" t="s">
        <v>71</v>
      </c>
      <c r="AY229" s="159" t="s">
        <v>123</v>
      </c>
    </row>
    <row r="230" spans="1:65" s="13" customFormat="1">
      <c r="B230" s="157"/>
      <c r="D230" s="158" t="s">
        <v>131</v>
      </c>
      <c r="E230" s="159" t="s">
        <v>1</v>
      </c>
      <c r="F230" s="160" t="s">
        <v>291</v>
      </c>
      <c r="H230" s="161">
        <v>1.29</v>
      </c>
      <c r="L230" s="157"/>
      <c r="M230" s="162"/>
      <c r="N230" s="163"/>
      <c r="O230" s="163"/>
      <c r="P230" s="163"/>
      <c r="Q230" s="163"/>
      <c r="R230" s="163"/>
      <c r="S230" s="163"/>
      <c r="T230" s="164"/>
      <c r="AT230" s="159" t="s">
        <v>131</v>
      </c>
      <c r="AU230" s="159" t="s">
        <v>130</v>
      </c>
      <c r="AV230" s="13" t="s">
        <v>130</v>
      </c>
      <c r="AW230" s="13" t="s">
        <v>28</v>
      </c>
      <c r="AX230" s="13" t="s">
        <v>71</v>
      </c>
      <c r="AY230" s="159" t="s">
        <v>123</v>
      </c>
    </row>
    <row r="231" spans="1:65" s="14" customFormat="1">
      <c r="B231" s="165"/>
      <c r="D231" s="158" t="s">
        <v>131</v>
      </c>
      <c r="E231" s="166" t="s">
        <v>1</v>
      </c>
      <c r="F231" s="167" t="s">
        <v>133</v>
      </c>
      <c r="H231" s="168">
        <v>9.7899999999999991</v>
      </c>
      <c r="L231" s="165"/>
      <c r="M231" s="169"/>
      <c r="N231" s="170"/>
      <c r="O231" s="170"/>
      <c r="P231" s="170"/>
      <c r="Q231" s="170"/>
      <c r="R231" s="170"/>
      <c r="S231" s="170"/>
      <c r="T231" s="171"/>
      <c r="AT231" s="166" t="s">
        <v>131</v>
      </c>
      <c r="AU231" s="166" t="s">
        <v>130</v>
      </c>
      <c r="AV231" s="14" t="s">
        <v>129</v>
      </c>
      <c r="AW231" s="14" t="s">
        <v>28</v>
      </c>
      <c r="AX231" s="14" t="s">
        <v>79</v>
      </c>
      <c r="AY231" s="166" t="s">
        <v>123</v>
      </c>
    </row>
    <row r="232" spans="1:65" s="2" customFormat="1" ht="21.75" customHeight="1">
      <c r="A232" s="29"/>
      <c r="B232" s="143"/>
      <c r="C232" s="144" t="s">
        <v>200</v>
      </c>
      <c r="D232" s="144" t="s">
        <v>125</v>
      </c>
      <c r="E232" s="145" t="s">
        <v>292</v>
      </c>
      <c r="F232" s="146" t="s">
        <v>293</v>
      </c>
      <c r="G232" s="147" t="s">
        <v>284</v>
      </c>
      <c r="H232" s="148">
        <v>21</v>
      </c>
      <c r="I232" s="149"/>
      <c r="J232" s="149">
        <f>ROUND(I232*H232,2)</f>
        <v>0</v>
      </c>
      <c r="K232" s="150"/>
      <c r="L232" s="30"/>
      <c r="M232" s="151" t="s">
        <v>1</v>
      </c>
      <c r="N232" s="152" t="s">
        <v>37</v>
      </c>
      <c r="O232" s="153">
        <v>0</v>
      </c>
      <c r="P232" s="153">
        <f>O232*H232</f>
        <v>0</v>
      </c>
      <c r="Q232" s="153">
        <v>0</v>
      </c>
      <c r="R232" s="153">
        <f>Q232*H232</f>
        <v>0</v>
      </c>
      <c r="S232" s="153">
        <v>0</v>
      </c>
      <c r="T232" s="154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5" t="s">
        <v>129</v>
      </c>
      <c r="AT232" s="155" t="s">
        <v>125</v>
      </c>
      <c r="AU232" s="155" t="s">
        <v>130</v>
      </c>
      <c r="AY232" s="17" t="s">
        <v>123</v>
      </c>
      <c r="BE232" s="156">
        <f>IF(N232="základná",J232,0)</f>
        <v>0</v>
      </c>
      <c r="BF232" s="156">
        <f>IF(N232="znížená",J232,0)</f>
        <v>0</v>
      </c>
      <c r="BG232" s="156">
        <f>IF(N232="zákl. prenesená",J232,0)</f>
        <v>0</v>
      </c>
      <c r="BH232" s="156">
        <f>IF(N232="zníž. prenesená",J232,0)</f>
        <v>0</v>
      </c>
      <c r="BI232" s="156">
        <f>IF(N232="nulová",J232,0)</f>
        <v>0</v>
      </c>
      <c r="BJ232" s="17" t="s">
        <v>130</v>
      </c>
      <c r="BK232" s="156">
        <f>ROUND(I232*H232,2)</f>
        <v>0</v>
      </c>
      <c r="BL232" s="17" t="s">
        <v>129</v>
      </c>
      <c r="BM232" s="155" t="s">
        <v>294</v>
      </c>
    </row>
    <row r="233" spans="1:65" s="2" customFormat="1" ht="21.75" customHeight="1">
      <c r="A233" s="29"/>
      <c r="B233" s="143"/>
      <c r="C233" s="178" t="s">
        <v>295</v>
      </c>
      <c r="D233" s="178" t="s">
        <v>202</v>
      </c>
      <c r="E233" s="179" t="s">
        <v>296</v>
      </c>
      <c r="F233" s="180" t="s">
        <v>297</v>
      </c>
      <c r="G233" s="181" t="s">
        <v>213</v>
      </c>
      <c r="H233" s="182">
        <v>36.383000000000003</v>
      </c>
      <c r="I233" s="183"/>
      <c r="J233" s="183">
        <f>ROUND(I233*H233,2)</f>
        <v>0</v>
      </c>
      <c r="K233" s="184"/>
      <c r="L233" s="185"/>
      <c r="M233" s="186" t="s">
        <v>1</v>
      </c>
      <c r="N233" s="187" t="s">
        <v>37</v>
      </c>
      <c r="O233" s="153">
        <v>0</v>
      </c>
      <c r="P233" s="153">
        <f>O233*H233</f>
        <v>0</v>
      </c>
      <c r="Q233" s="153">
        <v>0</v>
      </c>
      <c r="R233" s="153">
        <f>Q233*H233</f>
        <v>0</v>
      </c>
      <c r="S233" s="153">
        <v>0</v>
      </c>
      <c r="T233" s="154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5" t="s">
        <v>142</v>
      </c>
      <c r="AT233" s="155" t="s">
        <v>202</v>
      </c>
      <c r="AU233" s="155" t="s">
        <v>130</v>
      </c>
      <c r="AY233" s="17" t="s">
        <v>123</v>
      </c>
      <c r="BE233" s="156">
        <f>IF(N233="základná",J233,0)</f>
        <v>0</v>
      </c>
      <c r="BF233" s="156">
        <f>IF(N233="znížená",J233,0)</f>
        <v>0</v>
      </c>
      <c r="BG233" s="156">
        <f>IF(N233="zákl. prenesená",J233,0)</f>
        <v>0</v>
      </c>
      <c r="BH233" s="156">
        <f>IF(N233="zníž. prenesená",J233,0)</f>
        <v>0</v>
      </c>
      <c r="BI233" s="156">
        <f>IF(N233="nulová",J233,0)</f>
        <v>0</v>
      </c>
      <c r="BJ233" s="17" t="s">
        <v>130</v>
      </c>
      <c r="BK233" s="156">
        <f>ROUND(I233*H233,2)</f>
        <v>0</v>
      </c>
      <c r="BL233" s="17" t="s">
        <v>129</v>
      </c>
      <c r="BM233" s="155" t="s">
        <v>298</v>
      </c>
    </row>
    <row r="234" spans="1:65" s="13" customFormat="1">
      <c r="B234" s="157"/>
      <c r="D234" s="158" t="s">
        <v>131</v>
      </c>
      <c r="E234" s="159" t="s">
        <v>1</v>
      </c>
      <c r="F234" s="160" t="s">
        <v>299</v>
      </c>
      <c r="H234" s="161">
        <v>36.383000000000003</v>
      </c>
      <c r="L234" s="157"/>
      <c r="M234" s="162"/>
      <c r="N234" s="163"/>
      <c r="O234" s="163"/>
      <c r="P234" s="163"/>
      <c r="Q234" s="163"/>
      <c r="R234" s="163"/>
      <c r="S234" s="163"/>
      <c r="T234" s="164"/>
      <c r="AT234" s="159" t="s">
        <v>131</v>
      </c>
      <c r="AU234" s="159" t="s">
        <v>130</v>
      </c>
      <c r="AV234" s="13" t="s">
        <v>130</v>
      </c>
      <c r="AW234" s="13" t="s">
        <v>28</v>
      </c>
      <c r="AX234" s="13" t="s">
        <v>71</v>
      </c>
      <c r="AY234" s="159" t="s">
        <v>123</v>
      </c>
    </row>
    <row r="235" spans="1:65" s="14" customFormat="1">
      <c r="B235" s="165"/>
      <c r="D235" s="158" t="s">
        <v>131</v>
      </c>
      <c r="E235" s="166" t="s">
        <v>1</v>
      </c>
      <c r="F235" s="167" t="s">
        <v>133</v>
      </c>
      <c r="H235" s="168">
        <v>36.383000000000003</v>
      </c>
      <c r="L235" s="165"/>
      <c r="M235" s="169"/>
      <c r="N235" s="170"/>
      <c r="O235" s="170"/>
      <c r="P235" s="170"/>
      <c r="Q235" s="170"/>
      <c r="R235" s="170"/>
      <c r="S235" s="170"/>
      <c r="T235" s="171"/>
      <c r="AT235" s="166" t="s">
        <v>131</v>
      </c>
      <c r="AU235" s="166" t="s">
        <v>130</v>
      </c>
      <c r="AV235" s="14" t="s">
        <v>129</v>
      </c>
      <c r="AW235" s="14" t="s">
        <v>28</v>
      </c>
      <c r="AX235" s="14" t="s">
        <v>79</v>
      </c>
      <c r="AY235" s="166" t="s">
        <v>123</v>
      </c>
    </row>
    <row r="236" spans="1:65" s="12" customFormat="1" ht="22.9" customHeight="1">
      <c r="B236" s="131"/>
      <c r="D236" s="132" t="s">
        <v>70</v>
      </c>
      <c r="E236" s="141" t="s">
        <v>129</v>
      </c>
      <c r="F236" s="141" t="s">
        <v>300</v>
      </c>
      <c r="J236" s="142">
        <f>BK236</f>
        <v>0</v>
      </c>
      <c r="L236" s="131"/>
      <c r="M236" s="135"/>
      <c r="N236" s="136"/>
      <c r="O236" s="136"/>
      <c r="P236" s="137">
        <f>SUM(P237:P248)</f>
        <v>17.24292316</v>
      </c>
      <c r="Q236" s="136"/>
      <c r="R236" s="137">
        <f>SUM(R237:R248)</f>
        <v>4.1378812799999993</v>
      </c>
      <c r="S236" s="136"/>
      <c r="T236" s="138">
        <f>SUM(T237:T248)</f>
        <v>0</v>
      </c>
      <c r="AR236" s="132" t="s">
        <v>79</v>
      </c>
      <c r="AT236" s="139" t="s">
        <v>70</v>
      </c>
      <c r="AU236" s="139" t="s">
        <v>79</v>
      </c>
      <c r="AY236" s="132" t="s">
        <v>123</v>
      </c>
      <c r="BK236" s="140">
        <f>SUM(BK237:BK248)</f>
        <v>0</v>
      </c>
    </row>
    <row r="237" spans="1:65" s="2" customFormat="1" ht="16.5" customHeight="1">
      <c r="A237" s="29"/>
      <c r="B237" s="143"/>
      <c r="C237" s="144" t="s">
        <v>205</v>
      </c>
      <c r="D237" s="144" t="s">
        <v>125</v>
      </c>
      <c r="E237" s="145" t="s">
        <v>301</v>
      </c>
      <c r="F237" s="146" t="s">
        <v>302</v>
      </c>
      <c r="G237" s="147" t="s">
        <v>128</v>
      </c>
      <c r="H237" s="148">
        <v>1.716</v>
      </c>
      <c r="I237" s="149"/>
      <c r="J237" s="149">
        <f>ROUND(I237*H237,2)</f>
        <v>0</v>
      </c>
      <c r="K237" s="150"/>
      <c r="L237" s="30"/>
      <c r="M237" s="151" t="s">
        <v>1</v>
      </c>
      <c r="N237" s="152" t="s">
        <v>37</v>
      </c>
      <c r="O237" s="153">
        <v>2.6356899999999999</v>
      </c>
      <c r="P237" s="153">
        <f>O237*H237</f>
        <v>4.5228440399999998</v>
      </c>
      <c r="Q237" s="153">
        <v>2.3255499999999998</v>
      </c>
      <c r="R237" s="153">
        <f>Q237*H237</f>
        <v>3.9906437999999995</v>
      </c>
      <c r="S237" s="153">
        <v>0</v>
      </c>
      <c r="T237" s="154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5" t="s">
        <v>129</v>
      </c>
      <c r="AT237" s="155" t="s">
        <v>125</v>
      </c>
      <c r="AU237" s="155" t="s">
        <v>130</v>
      </c>
      <c r="AY237" s="17" t="s">
        <v>123</v>
      </c>
      <c r="BE237" s="156">
        <f>IF(N237="základná",J237,0)</f>
        <v>0</v>
      </c>
      <c r="BF237" s="156">
        <f>IF(N237="znížená",J237,0)</f>
        <v>0</v>
      </c>
      <c r="BG237" s="156">
        <f>IF(N237="zákl. prenesená",J237,0)</f>
        <v>0</v>
      </c>
      <c r="BH237" s="156">
        <f>IF(N237="zníž. prenesená",J237,0)</f>
        <v>0</v>
      </c>
      <c r="BI237" s="156">
        <f>IF(N237="nulová",J237,0)</f>
        <v>0</v>
      </c>
      <c r="BJ237" s="17" t="s">
        <v>130</v>
      </c>
      <c r="BK237" s="156">
        <f>ROUND(I237*H237,2)</f>
        <v>0</v>
      </c>
      <c r="BL237" s="17" t="s">
        <v>129</v>
      </c>
      <c r="BM237" s="155" t="s">
        <v>303</v>
      </c>
    </row>
    <row r="238" spans="1:65" s="13" customFormat="1">
      <c r="B238" s="157"/>
      <c r="D238" s="158" t="s">
        <v>131</v>
      </c>
      <c r="E238" s="159" t="s">
        <v>1</v>
      </c>
      <c r="F238" s="160" t="s">
        <v>304</v>
      </c>
      <c r="H238" s="161">
        <v>1.0920000000000001</v>
      </c>
      <c r="L238" s="157"/>
      <c r="M238" s="162"/>
      <c r="N238" s="163"/>
      <c r="O238" s="163"/>
      <c r="P238" s="163"/>
      <c r="Q238" s="163"/>
      <c r="R238" s="163"/>
      <c r="S238" s="163"/>
      <c r="T238" s="164"/>
      <c r="AT238" s="159" t="s">
        <v>131</v>
      </c>
      <c r="AU238" s="159" t="s">
        <v>130</v>
      </c>
      <c r="AV238" s="13" t="s">
        <v>130</v>
      </c>
      <c r="AW238" s="13" t="s">
        <v>28</v>
      </c>
      <c r="AX238" s="13" t="s">
        <v>71</v>
      </c>
      <c r="AY238" s="159" t="s">
        <v>123</v>
      </c>
    </row>
    <row r="239" spans="1:65" s="13" customFormat="1">
      <c r="B239" s="157"/>
      <c r="D239" s="158" t="s">
        <v>131</v>
      </c>
      <c r="E239" s="159" t="s">
        <v>1</v>
      </c>
      <c r="F239" s="160" t="s">
        <v>305</v>
      </c>
      <c r="H239" s="161">
        <v>0.624</v>
      </c>
      <c r="L239" s="157"/>
      <c r="M239" s="162"/>
      <c r="N239" s="163"/>
      <c r="O239" s="163"/>
      <c r="P239" s="163"/>
      <c r="Q239" s="163"/>
      <c r="R239" s="163"/>
      <c r="S239" s="163"/>
      <c r="T239" s="164"/>
      <c r="AT239" s="159" t="s">
        <v>131</v>
      </c>
      <c r="AU239" s="159" t="s">
        <v>130</v>
      </c>
      <c r="AV239" s="13" t="s">
        <v>130</v>
      </c>
      <c r="AW239" s="13" t="s">
        <v>28</v>
      </c>
      <c r="AX239" s="13" t="s">
        <v>71</v>
      </c>
      <c r="AY239" s="159" t="s">
        <v>123</v>
      </c>
    </row>
    <row r="240" spans="1:65" s="14" customFormat="1">
      <c r="B240" s="165"/>
      <c r="D240" s="158" t="s">
        <v>131</v>
      </c>
      <c r="E240" s="166" t="s">
        <v>1</v>
      </c>
      <c r="F240" s="167" t="s">
        <v>133</v>
      </c>
      <c r="H240" s="168">
        <v>1.7160000000000002</v>
      </c>
      <c r="L240" s="165"/>
      <c r="M240" s="169"/>
      <c r="N240" s="170"/>
      <c r="O240" s="170"/>
      <c r="P240" s="170"/>
      <c r="Q240" s="170"/>
      <c r="R240" s="170"/>
      <c r="S240" s="170"/>
      <c r="T240" s="171"/>
      <c r="AT240" s="166" t="s">
        <v>131</v>
      </c>
      <c r="AU240" s="166" t="s">
        <v>130</v>
      </c>
      <c r="AV240" s="14" t="s">
        <v>129</v>
      </c>
      <c r="AW240" s="14" t="s">
        <v>28</v>
      </c>
      <c r="AX240" s="14" t="s">
        <v>79</v>
      </c>
      <c r="AY240" s="166" t="s">
        <v>123</v>
      </c>
    </row>
    <row r="241" spans="1:65" s="2" customFormat="1" ht="21.75" customHeight="1">
      <c r="A241" s="29"/>
      <c r="B241" s="143"/>
      <c r="C241" s="144" t="s">
        <v>306</v>
      </c>
      <c r="D241" s="144" t="s">
        <v>125</v>
      </c>
      <c r="E241" s="145" t="s">
        <v>307</v>
      </c>
      <c r="F241" s="146" t="s">
        <v>308</v>
      </c>
      <c r="G241" s="147" t="s">
        <v>178</v>
      </c>
      <c r="H241" s="148">
        <v>0.1</v>
      </c>
      <c r="I241" s="149"/>
      <c r="J241" s="149">
        <f>ROUND(I241*H241,2)</f>
        <v>0</v>
      </c>
      <c r="K241" s="150"/>
      <c r="L241" s="30"/>
      <c r="M241" s="151" t="s">
        <v>1</v>
      </c>
      <c r="N241" s="152" t="s">
        <v>37</v>
      </c>
      <c r="O241" s="153">
        <v>40.198599999999999</v>
      </c>
      <c r="P241" s="153">
        <f>O241*H241</f>
        <v>4.0198600000000004</v>
      </c>
      <c r="Q241" s="153">
        <v>1.0165500000000001</v>
      </c>
      <c r="R241" s="153">
        <f>Q241*H241</f>
        <v>0.10165500000000001</v>
      </c>
      <c r="S241" s="153">
        <v>0</v>
      </c>
      <c r="T241" s="154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5" t="s">
        <v>129</v>
      </c>
      <c r="AT241" s="155" t="s">
        <v>125</v>
      </c>
      <c r="AU241" s="155" t="s">
        <v>130</v>
      </c>
      <c r="AY241" s="17" t="s">
        <v>123</v>
      </c>
      <c r="BE241" s="156">
        <f>IF(N241="základná",J241,0)</f>
        <v>0</v>
      </c>
      <c r="BF241" s="156">
        <f>IF(N241="znížená",J241,0)</f>
        <v>0</v>
      </c>
      <c r="BG241" s="156">
        <f>IF(N241="zákl. prenesená",J241,0)</f>
        <v>0</v>
      </c>
      <c r="BH241" s="156">
        <f>IF(N241="zníž. prenesená",J241,0)</f>
        <v>0</v>
      </c>
      <c r="BI241" s="156">
        <f>IF(N241="nulová",J241,0)</f>
        <v>0</v>
      </c>
      <c r="BJ241" s="17" t="s">
        <v>130</v>
      </c>
      <c r="BK241" s="156">
        <f>ROUND(I241*H241,2)</f>
        <v>0</v>
      </c>
      <c r="BL241" s="17" t="s">
        <v>129</v>
      </c>
      <c r="BM241" s="155" t="s">
        <v>309</v>
      </c>
    </row>
    <row r="242" spans="1:65" s="13" customFormat="1" ht="22.5">
      <c r="B242" s="157"/>
      <c r="D242" s="158" t="s">
        <v>131</v>
      </c>
      <c r="E242" s="159" t="s">
        <v>1</v>
      </c>
      <c r="F242" s="160" t="s">
        <v>310</v>
      </c>
      <c r="H242" s="161">
        <v>0</v>
      </c>
      <c r="L242" s="157"/>
      <c r="M242" s="162"/>
      <c r="N242" s="163"/>
      <c r="O242" s="163"/>
      <c r="P242" s="163"/>
      <c r="Q242" s="163"/>
      <c r="R242" s="163"/>
      <c r="S242" s="163"/>
      <c r="T242" s="164"/>
      <c r="AT242" s="159" t="s">
        <v>131</v>
      </c>
      <c r="AU242" s="159" t="s">
        <v>130</v>
      </c>
      <c r="AV242" s="13" t="s">
        <v>130</v>
      </c>
      <c r="AW242" s="13" t="s">
        <v>28</v>
      </c>
      <c r="AX242" s="13" t="s">
        <v>71</v>
      </c>
      <c r="AY242" s="159" t="s">
        <v>123</v>
      </c>
    </row>
    <row r="243" spans="1:65" s="13" customFormat="1">
      <c r="B243" s="157"/>
      <c r="D243" s="158" t="s">
        <v>131</v>
      </c>
      <c r="E243" s="159" t="s">
        <v>1</v>
      </c>
      <c r="F243" s="160" t="s">
        <v>311</v>
      </c>
      <c r="H243" s="161">
        <v>0.1</v>
      </c>
      <c r="L243" s="157"/>
      <c r="M243" s="162"/>
      <c r="N243" s="163"/>
      <c r="O243" s="163"/>
      <c r="P243" s="163"/>
      <c r="Q243" s="163"/>
      <c r="R243" s="163"/>
      <c r="S243" s="163"/>
      <c r="T243" s="164"/>
      <c r="AT243" s="159" t="s">
        <v>131</v>
      </c>
      <c r="AU243" s="159" t="s">
        <v>130</v>
      </c>
      <c r="AV243" s="13" t="s">
        <v>130</v>
      </c>
      <c r="AW243" s="13" t="s">
        <v>28</v>
      </c>
      <c r="AX243" s="13" t="s">
        <v>79</v>
      </c>
      <c r="AY243" s="159" t="s">
        <v>123</v>
      </c>
    </row>
    <row r="244" spans="1:65" s="2" customFormat="1" ht="16.5" customHeight="1">
      <c r="A244" s="29"/>
      <c r="B244" s="143"/>
      <c r="C244" s="144" t="s">
        <v>209</v>
      </c>
      <c r="D244" s="144" t="s">
        <v>125</v>
      </c>
      <c r="E244" s="145" t="s">
        <v>312</v>
      </c>
      <c r="F244" s="146" t="s">
        <v>313</v>
      </c>
      <c r="G244" s="147" t="s">
        <v>191</v>
      </c>
      <c r="H244" s="148">
        <v>5.3879999999999999</v>
      </c>
      <c r="I244" s="149"/>
      <c r="J244" s="149">
        <f>ROUND(I244*H244,2)</f>
        <v>0</v>
      </c>
      <c r="K244" s="150"/>
      <c r="L244" s="30"/>
      <c r="M244" s="151" t="s">
        <v>1</v>
      </c>
      <c r="N244" s="152" t="s">
        <v>37</v>
      </c>
      <c r="O244" s="153">
        <v>1.27874</v>
      </c>
      <c r="P244" s="153">
        <f>O244*H244</f>
        <v>6.8898511199999994</v>
      </c>
      <c r="Q244" s="153">
        <v>8.4600000000000005E-3</v>
      </c>
      <c r="R244" s="153">
        <f>Q244*H244</f>
        <v>4.5582480000000002E-2</v>
      </c>
      <c r="S244" s="153">
        <v>0</v>
      </c>
      <c r="T244" s="154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5" t="s">
        <v>129</v>
      </c>
      <c r="AT244" s="155" t="s">
        <v>125</v>
      </c>
      <c r="AU244" s="155" t="s">
        <v>130</v>
      </c>
      <c r="AY244" s="17" t="s">
        <v>123</v>
      </c>
      <c r="BE244" s="156">
        <f>IF(N244="základná",J244,0)</f>
        <v>0</v>
      </c>
      <c r="BF244" s="156">
        <f>IF(N244="znížená",J244,0)</f>
        <v>0</v>
      </c>
      <c r="BG244" s="156">
        <f>IF(N244="zákl. prenesená",J244,0)</f>
        <v>0</v>
      </c>
      <c r="BH244" s="156">
        <f>IF(N244="zníž. prenesená",J244,0)</f>
        <v>0</v>
      </c>
      <c r="BI244" s="156">
        <f>IF(N244="nulová",J244,0)</f>
        <v>0</v>
      </c>
      <c r="BJ244" s="17" t="s">
        <v>130</v>
      </c>
      <c r="BK244" s="156">
        <f>ROUND(I244*H244,2)</f>
        <v>0</v>
      </c>
      <c r="BL244" s="17" t="s">
        <v>129</v>
      </c>
      <c r="BM244" s="155" t="s">
        <v>314</v>
      </c>
    </row>
    <row r="245" spans="1:65" s="13" customFormat="1">
      <c r="B245" s="157"/>
      <c r="D245" s="158" t="s">
        <v>131</v>
      </c>
      <c r="E245" s="159" t="s">
        <v>1</v>
      </c>
      <c r="F245" s="160" t="s">
        <v>315</v>
      </c>
      <c r="H245" s="161">
        <v>1.488</v>
      </c>
      <c r="L245" s="157"/>
      <c r="M245" s="162"/>
      <c r="N245" s="163"/>
      <c r="O245" s="163"/>
      <c r="P245" s="163"/>
      <c r="Q245" s="163"/>
      <c r="R245" s="163"/>
      <c r="S245" s="163"/>
      <c r="T245" s="164"/>
      <c r="AT245" s="159" t="s">
        <v>131</v>
      </c>
      <c r="AU245" s="159" t="s">
        <v>130</v>
      </c>
      <c r="AV245" s="13" t="s">
        <v>130</v>
      </c>
      <c r="AW245" s="13" t="s">
        <v>28</v>
      </c>
      <c r="AX245" s="13" t="s">
        <v>71</v>
      </c>
      <c r="AY245" s="159" t="s">
        <v>123</v>
      </c>
    </row>
    <row r="246" spans="1:65" s="13" customFormat="1">
      <c r="B246" s="157"/>
      <c r="D246" s="158" t="s">
        <v>131</v>
      </c>
      <c r="E246" s="159" t="s">
        <v>1</v>
      </c>
      <c r="F246" s="160" t="s">
        <v>316</v>
      </c>
      <c r="H246" s="161">
        <v>3.9</v>
      </c>
      <c r="L246" s="157"/>
      <c r="M246" s="162"/>
      <c r="N246" s="163"/>
      <c r="O246" s="163"/>
      <c r="P246" s="163"/>
      <c r="Q246" s="163"/>
      <c r="R246" s="163"/>
      <c r="S246" s="163"/>
      <c r="T246" s="164"/>
      <c r="AT246" s="159" t="s">
        <v>131</v>
      </c>
      <c r="AU246" s="159" t="s">
        <v>130</v>
      </c>
      <c r="AV246" s="13" t="s">
        <v>130</v>
      </c>
      <c r="AW246" s="13" t="s">
        <v>28</v>
      </c>
      <c r="AX246" s="13" t="s">
        <v>71</v>
      </c>
      <c r="AY246" s="159" t="s">
        <v>123</v>
      </c>
    </row>
    <row r="247" spans="1:65" s="14" customFormat="1">
      <c r="B247" s="165"/>
      <c r="D247" s="158" t="s">
        <v>131</v>
      </c>
      <c r="E247" s="166" t="s">
        <v>1</v>
      </c>
      <c r="F247" s="167" t="s">
        <v>133</v>
      </c>
      <c r="H247" s="168">
        <v>5.3879999999999999</v>
      </c>
      <c r="L247" s="165"/>
      <c r="M247" s="169"/>
      <c r="N247" s="170"/>
      <c r="O247" s="170"/>
      <c r="P247" s="170"/>
      <c r="Q247" s="170"/>
      <c r="R247" s="170"/>
      <c r="S247" s="170"/>
      <c r="T247" s="171"/>
      <c r="AT247" s="166" t="s">
        <v>131</v>
      </c>
      <c r="AU247" s="166" t="s">
        <v>130</v>
      </c>
      <c r="AV247" s="14" t="s">
        <v>129</v>
      </c>
      <c r="AW247" s="14" t="s">
        <v>28</v>
      </c>
      <c r="AX247" s="14" t="s">
        <v>79</v>
      </c>
      <c r="AY247" s="166" t="s">
        <v>123</v>
      </c>
    </row>
    <row r="248" spans="1:65" s="2" customFormat="1" ht="16.5" customHeight="1">
      <c r="A248" s="29"/>
      <c r="B248" s="143"/>
      <c r="C248" s="144" t="s">
        <v>317</v>
      </c>
      <c r="D248" s="144" t="s">
        <v>125</v>
      </c>
      <c r="E248" s="145" t="s">
        <v>318</v>
      </c>
      <c r="F248" s="146" t="s">
        <v>319</v>
      </c>
      <c r="G248" s="147" t="s">
        <v>191</v>
      </c>
      <c r="H248" s="148">
        <v>5.3879999999999999</v>
      </c>
      <c r="I248" s="149"/>
      <c r="J248" s="149">
        <f>ROUND(I248*H248,2)</f>
        <v>0</v>
      </c>
      <c r="K248" s="150"/>
      <c r="L248" s="30"/>
      <c r="M248" s="151" t="s">
        <v>1</v>
      </c>
      <c r="N248" s="152" t="s">
        <v>37</v>
      </c>
      <c r="O248" s="153">
        <v>0.33600000000000002</v>
      </c>
      <c r="P248" s="153">
        <f>O248*H248</f>
        <v>1.810368</v>
      </c>
      <c r="Q248" s="153">
        <v>0</v>
      </c>
      <c r="R248" s="153">
        <f>Q248*H248</f>
        <v>0</v>
      </c>
      <c r="S248" s="153">
        <v>0</v>
      </c>
      <c r="T248" s="154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5" t="s">
        <v>129</v>
      </c>
      <c r="AT248" s="155" t="s">
        <v>125</v>
      </c>
      <c r="AU248" s="155" t="s">
        <v>130</v>
      </c>
      <c r="AY248" s="17" t="s">
        <v>123</v>
      </c>
      <c r="BE248" s="156">
        <f>IF(N248="základná",J248,0)</f>
        <v>0</v>
      </c>
      <c r="BF248" s="156">
        <f>IF(N248="znížená",J248,0)</f>
        <v>0</v>
      </c>
      <c r="BG248" s="156">
        <f>IF(N248="zákl. prenesená",J248,0)</f>
        <v>0</v>
      </c>
      <c r="BH248" s="156">
        <f>IF(N248="zníž. prenesená",J248,0)</f>
        <v>0</v>
      </c>
      <c r="BI248" s="156">
        <f>IF(N248="nulová",J248,0)</f>
        <v>0</v>
      </c>
      <c r="BJ248" s="17" t="s">
        <v>130</v>
      </c>
      <c r="BK248" s="156">
        <f>ROUND(I248*H248,2)</f>
        <v>0</v>
      </c>
      <c r="BL248" s="17" t="s">
        <v>129</v>
      </c>
      <c r="BM248" s="155" t="s">
        <v>320</v>
      </c>
    </row>
    <row r="249" spans="1:65" s="12" customFormat="1" ht="22.9" customHeight="1">
      <c r="B249" s="131"/>
      <c r="D249" s="132" t="s">
        <v>70</v>
      </c>
      <c r="E249" s="141" t="s">
        <v>143</v>
      </c>
      <c r="F249" s="141" t="s">
        <v>321</v>
      </c>
      <c r="J249" s="142">
        <f>BK249</f>
        <v>0</v>
      </c>
      <c r="L249" s="131"/>
      <c r="M249" s="135"/>
      <c r="N249" s="136"/>
      <c r="O249" s="136"/>
      <c r="P249" s="137">
        <f>SUM(P250:P265)</f>
        <v>179.20659479999998</v>
      </c>
      <c r="Q249" s="136"/>
      <c r="R249" s="137">
        <f>SUM(R250:R265)</f>
        <v>182.2909338</v>
      </c>
      <c r="S249" s="136"/>
      <c r="T249" s="138">
        <f>SUM(T250:T265)</f>
        <v>0</v>
      </c>
      <c r="AR249" s="132" t="s">
        <v>79</v>
      </c>
      <c r="AT249" s="139" t="s">
        <v>70</v>
      </c>
      <c r="AU249" s="139" t="s">
        <v>79</v>
      </c>
      <c r="AY249" s="132" t="s">
        <v>123</v>
      </c>
      <c r="BK249" s="140">
        <f>SUM(BK250:BK265)</f>
        <v>0</v>
      </c>
    </row>
    <row r="250" spans="1:65" s="2" customFormat="1" ht="33" customHeight="1">
      <c r="A250" s="29"/>
      <c r="B250" s="143"/>
      <c r="C250" s="144" t="s">
        <v>214</v>
      </c>
      <c r="D250" s="144" t="s">
        <v>125</v>
      </c>
      <c r="E250" s="145" t="s">
        <v>322</v>
      </c>
      <c r="F250" s="146" t="s">
        <v>323</v>
      </c>
      <c r="G250" s="147" t="s">
        <v>191</v>
      </c>
      <c r="H250" s="148">
        <v>30.6</v>
      </c>
      <c r="I250" s="149"/>
      <c r="J250" s="149">
        <f>ROUND(I250*H250,2)</f>
        <v>0</v>
      </c>
      <c r="K250" s="150"/>
      <c r="L250" s="30"/>
      <c r="M250" s="151" t="s">
        <v>1</v>
      </c>
      <c r="N250" s="152" t="s">
        <v>37</v>
      </c>
      <c r="O250" s="153">
        <v>0</v>
      </c>
      <c r="P250" s="153">
        <f>O250*H250</f>
        <v>0</v>
      </c>
      <c r="Q250" s="153">
        <v>0</v>
      </c>
      <c r="R250" s="153">
        <f>Q250*H250</f>
        <v>0</v>
      </c>
      <c r="S250" s="153">
        <v>0</v>
      </c>
      <c r="T250" s="154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5" t="s">
        <v>129</v>
      </c>
      <c r="AT250" s="155" t="s">
        <v>125</v>
      </c>
      <c r="AU250" s="155" t="s">
        <v>130</v>
      </c>
      <c r="AY250" s="17" t="s">
        <v>123</v>
      </c>
      <c r="BE250" s="156">
        <f>IF(N250="základná",J250,0)</f>
        <v>0</v>
      </c>
      <c r="BF250" s="156">
        <f>IF(N250="znížená",J250,0)</f>
        <v>0</v>
      </c>
      <c r="BG250" s="156">
        <f>IF(N250="zákl. prenesená",J250,0)</f>
        <v>0</v>
      </c>
      <c r="BH250" s="156">
        <f>IF(N250="zníž. prenesená",J250,0)</f>
        <v>0</v>
      </c>
      <c r="BI250" s="156">
        <f>IF(N250="nulová",J250,0)</f>
        <v>0</v>
      </c>
      <c r="BJ250" s="17" t="s">
        <v>130</v>
      </c>
      <c r="BK250" s="156">
        <f>ROUND(I250*H250,2)</f>
        <v>0</v>
      </c>
      <c r="BL250" s="17" t="s">
        <v>129</v>
      </c>
      <c r="BM250" s="155" t="s">
        <v>324</v>
      </c>
    </row>
    <row r="251" spans="1:65" s="2" customFormat="1" ht="21.75" customHeight="1">
      <c r="A251" s="29"/>
      <c r="B251" s="143"/>
      <c r="C251" s="144" t="s">
        <v>325</v>
      </c>
      <c r="D251" s="144" t="s">
        <v>125</v>
      </c>
      <c r="E251" s="145" t="s">
        <v>326</v>
      </c>
      <c r="F251" s="146" t="s">
        <v>327</v>
      </c>
      <c r="G251" s="147" t="s">
        <v>191</v>
      </c>
      <c r="H251" s="148">
        <v>30.6</v>
      </c>
      <c r="I251" s="149"/>
      <c r="J251" s="149">
        <f>ROUND(I251*H251,2)</f>
        <v>0</v>
      </c>
      <c r="K251" s="150"/>
      <c r="L251" s="30"/>
      <c r="M251" s="151" t="s">
        <v>1</v>
      </c>
      <c r="N251" s="152" t="s">
        <v>37</v>
      </c>
      <c r="O251" s="153">
        <v>2.512E-2</v>
      </c>
      <c r="P251" s="153">
        <f>O251*H251</f>
        <v>0.76867200000000002</v>
      </c>
      <c r="Q251" s="153">
        <v>0.15765000000000001</v>
      </c>
      <c r="R251" s="153">
        <f>Q251*H251</f>
        <v>4.8240900000000009</v>
      </c>
      <c r="S251" s="153">
        <v>0</v>
      </c>
      <c r="T251" s="154">
        <f>S251*H251</f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5" t="s">
        <v>129</v>
      </c>
      <c r="AT251" s="155" t="s">
        <v>125</v>
      </c>
      <c r="AU251" s="155" t="s">
        <v>130</v>
      </c>
      <c r="AY251" s="17" t="s">
        <v>123</v>
      </c>
      <c r="BE251" s="156">
        <f>IF(N251="základná",J251,0)</f>
        <v>0</v>
      </c>
      <c r="BF251" s="156">
        <f>IF(N251="znížená",J251,0)</f>
        <v>0</v>
      </c>
      <c r="BG251" s="156">
        <f>IF(N251="zákl. prenesená",J251,0)</f>
        <v>0</v>
      </c>
      <c r="BH251" s="156">
        <f>IF(N251="zníž. prenesená",J251,0)</f>
        <v>0</v>
      </c>
      <c r="BI251" s="156">
        <f>IF(N251="nulová",J251,0)</f>
        <v>0</v>
      </c>
      <c r="BJ251" s="17" t="s">
        <v>130</v>
      </c>
      <c r="BK251" s="156">
        <f>ROUND(I251*H251,2)</f>
        <v>0</v>
      </c>
      <c r="BL251" s="17" t="s">
        <v>129</v>
      </c>
      <c r="BM251" s="155" t="s">
        <v>328</v>
      </c>
    </row>
    <row r="252" spans="1:65" s="13" customFormat="1">
      <c r="B252" s="157"/>
      <c r="D252" s="158" t="s">
        <v>131</v>
      </c>
      <c r="E252" s="159" t="s">
        <v>1</v>
      </c>
      <c r="F252" s="160" t="s">
        <v>329</v>
      </c>
      <c r="H252" s="161">
        <v>30.6</v>
      </c>
      <c r="L252" s="157"/>
      <c r="M252" s="162"/>
      <c r="N252" s="163"/>
      <c r="O252" s="163"/>
      <c r="P252" s="163"/>
      <c r="Q252" s="163"/>
      <c r="R252" s="163"/>
      <c r="S252" s="163"/>
      <c r="T252" s="164"/>
      <c r="AT252" s="159" t="s">
        <v>131</v>
      </c>
      <c r="AU252" s="159" t="s">
        <v>130</v>
      </c>
      <c r="AV252" s="13" t="s">
        <v>130</v>
      </c>
      <c r="AW252" s="13" t="s">
        <v>28</v>
      </c>
      <c r="AX252" s="13" t="s">
        <v>71</v>
      </c>
      <c r="AY252" s="159" t="s">
        <v>123</v>
      </c>
    </row>
    <row r="253" spans="1:65" s="14" customFormat="1">
      <c r="B253" s="165"/>
      <c r="D253" s="158" t="s">
        <v>131</v>
      </c>
      <c r="E253" s="166" t="s">
        <v>1</v>
      </c>
      <c r="F253" s="167" t="s">
        <v>133</v>
      </c>
      <c r="H253" s="168">
        <v>30.6</v>
      </c>
      <c r="L253" s="165"/>
      <c r="M253" s="169"/>
      <c r="N253" s="170"/>
      <c r="O253" s="170"/>
      <c r="P253" s="170"/>
      <c r="Q253" s="170"/>
      <c r="R253" s="170"/>
      <c r="S253" s="170"/>
      <c r="T253" s="171"/>
      <c r="AT253" s="166" t="s">
        <v>131</v>
      </c>
      <c r="AU253" s="166" t="s">
        <v>130</v>
      </c>
      <c r="AV253" s="14" t="s">
        <v>129</v>
      </c>
      <c r="AW253" s="14" t="s">
        <v>28</v>
      </c>
      <c r="AX253" s="14" t="s">
        <v>79</v>
      </c>
      <c r="AY253" s="166" t="s">
        <v>123</v>
      </c>
    </row>
    <row r="254" spans="1:65" s="2" customFormat="1" ht="21.75" customHeight="1">
      <c r="A254" s="29"/>
      <c r="B254" s="143"/>
      <c r="C254" s="144" t="s">
        <v>217</v>
      </c>
      <c r="D254" s="144" t="s">
        <v>125</v>
      </c>
      <c r="E254" s="145" t="s">
        <v>330</v>
      </c>
      <c r="F254" s="146" t="s">
        <v>331</v>
      </c>
      <c r="G254" s="147" t="s">
        <v>191</v>
      </c>
      <c r="H254" s="148">
        <v>30.6</v>
      </c>
      <c r="I254" s="149"/>
      <c r="J254" s="149">
        <f>ROUND(I254*H254,2)</f>
        <v>0</v>
      </c>
      <c r="K254" s="150"/>
      <c r="L254" s="30"/>
      <c r="M254" s="151" t="s">
        <v>1</v>
      </c>
      <c r="N254" s="152" t="s">
        <v>37</v>
      </c>
      <c r="O254" s="153">
        <v>2.2120000000000001E-2</v>
      </c>
      <c r="P254" s="153">
        <f>O254*H254</f>
        <v>0.67687200000000003</v>
      </c>
      <c r="Q254" s="153">
        <v>0.18906999999999999</v>
      </c>
      <c r="R254" s="153">
        <f>Q254*H254</f>
        <v>5.7855419999999995</v>
      </c>
      <c r="S254" s="153">
        <v>0</v>
      </c>
      <c r="T254" s="154">
        <f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5" t="s">
        <v>129</v>
      </c>
      <c r="AT254" s="155" t="s">
        <v>125</v>
      </c>
      <c r="AU254" s="155" t="s">
        <v>130</v>
      </c>
      <c r="AY254" s="17" t="s">
        <v>123</v>
      </c>
      <c r="BE254" s="156">
        <f>IF(N254="základná",J254,0)</f>
        <v>0</v>
      </c>
      <c r="BF254" s="156">
        <f>IF(N254="znížená",J254,0)</f>
        <v>0</v>
      </c>
      <c r="BG254" s="156">
        <f>IF(N254="zákl. prenesená",J254,0)</f>
        <v>0</v>
      </c>
      <c r="BH254" s="156">
        <f>IF(N254="zníž. prenesená",J254,0)</f>
        <v>0</v>
      </c>
      <c r="BI254" s="156">
        <f>IF(N254="nulová",J254,0)</f>
        <v>0</v>
      </c>
      <c r="BJ254" s="17" t="s">
        <v>130</v>
      </c>
      <c r="BK254" s="156">
        <f>ROUND(I254*H254,2)</f>
        <v>0</v>
      </c>
      <c r="BL254" s="17" t="s">
        <v>129</v>
      </c>
      <c r="BM254" s="155" t="s">
        <v>332</v>
      </c>
    </row>
    <row r="255" spans="1:65" s="13" customFormat="1">
      <c r="B255" s="157"/>
      <c r="D255" s="158" t="s">
        <v>131</v>
      </c>
      <c r="E255" s="159" t="s">
        <v>1</v>
      </c>
      <c r="F255" s="160" t="s">
        <v>329</v>
      </c>
      <c r="H255" s="161">
        <v>30.6</v>
      </c>
      <c r="L255" s="157"/>
      <c r="M255" s="162"/>
      <c r="N255" s="163"/>
      <c r="O255" s="163"/>
      <c r="P255" s="163"/>
      <c r="Q255" s="163"/>
      <c r="R255" s="163"/>
      <c r="S255" s="163"/>
      <c r="T255" s="164"/>
      <c r="AT255" s="159" t="s">
        <v>131</v>
      </c>
      <c r="AU255" s="159" t="s">
        <v>130</v>
      </c>
      <c r="AV255" s="13" t="s">
        <v>130</v>
      </c>
      <c r="AW255" s="13" t="s">
        <v>28</v>
      </c>
      <c r="AX255" s="13" t="s">
        <v>71</v>
      </c>
      <c r="AY255" s="159" t="s">
        <v>123</v>
      </c>
    </row>
    <row r="256" spans="1:65" s="14" customFormat="1">
      <c r="B256" s="165"/>
      <c r="D256" s="158" t="s">
        <v>131</v>
      </c>
      <c r="E256" s="166" t="s">
        <v>1</v>
      </c>
      <c r="F256" s="167" t="s">
        <v>133</v>
      </c>
      <c r="H256" s="168">
        <v>30.6</v>
      </c>
      <c r="L256" s="165"/>
      <c r="M256" s="169"/>
      <c r="N256" s="170"/>
      <c r="O256" s="170"/>
      <c r="P256" s="170"/>
      <c r="Q256" s="170"/>
      <c r="R256" s="170"/>
      <c r="S256" s="170"/>
      <c r="T256" s="171"/>
      <c r="AT256" s="166" t="s">
        <v>131</v>
      </c>
      <c r="AU256" s="166" t="s">
        <v>130</v>
      </c>
      <c r="AV256" s="14" t="s">
        <v>129</v>
      </c>
      <c r="AW256" s="14" t="s">
        <v>28</v>
      </c>
      <c r="AX256" s="14" t="s">
        <v>79</v>
      </c>
      <c r="AY256" s="166" t="s">
        <v>123</v>
      </c>
    </row>
    <row r="257" spans="1:65" s="2" customFormat="1" ht="21.75" customHeight="1">
      <c r="A257" s="29"/>
      <c r="B257" s="143"/>
      <c r="C257" s="144" t="s">
        <v>333</v>
      </c>
      <c r="D257" s="144" t="s">
        <v>125</v>
      </c>
      <c r="E257" s="145" t="s">
        <v>334</v>
      </c>
      <c r="F257" s="146" t="s">
        <v>335</v>
      </c>
      <c r="G257" s="147" t="s">
        <v>191</v>
      </c>
      <c r="H257" s="148">
        <v>291.37</v>
      </c>
      <c r="I257" s="149"/>
      <c r="J257" s="149">
        <f>ROUND(I257*H257,2)</f>
        <v>0</v>
      </c>
      <c r="K257" s="150"/>
      <c r="L257" s="30"/>
      <c r="M257" s="151" t="s">
        <v>1</v>
      </c>
      <c r="N257" s="152" t="s">
        <v>37</v>
      </c>
      <c r="O257" s="153">
        <v>2.0119999999999999E-2</v>
      </c>
      <c r="P257" s="153">
        <f>O257*H257</f>
        <v>5.8623643999999997</v>
      </c>
      <c r="Q257" s="153">
        <v>9.8199999999999996E-2</v>
      </c>
      <c r="R257" s="153">
        <f>Q257*H257</f>
        <v>28.612534</v>
      </c>
      <c r="S257" s="153">
        <v>0</v>
      </c>
      <c r="T257" s="154">
        <f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5" t="s">
        <v>129</v>
      </c>
      <c r="AT257" s="155" t="s">
        <v>125</v>
      </c>
      <c r="AU257" s="155" t="s">
        <v>130</v>
      </c>
      <c r="AY257" s="17" t="s">
        <v>123</v>
      </c>
      <c r="BE257" s="156">
        <f>IF(N257="základná",J257,0)</f>
        <v>0</v>
      </c>
      <c r="BF257" s="156">
        <f>IF(N257="znížená",J257,0)</f>
        <v>0</v>
      </c>
      <c r="BG257" s="156">
        <f>IF(N257="zákl. prenesená",J257,0)</f>
        <v>0</v>
      </c>
      <c r="BH257" s="156">
        <f>IF(N257="zníž. prenesená",J257,0)</f>
        <v>0</v>
      </c>
      <c r="BI257" s="156">
        <f>IF(N257="nulová",J257,0)</f>
        <v>0</v>
      </c>
      <c r="BJ257" s="17" t="s">
        <v>130</v>
      </c>
      <c r="BK257" s="156">
        <f>ROUND(I257*H257,2)</f>
        <v>0</v>
      </c>
      <c r="BL257" s="17" t="s">
        <v>129</v>
      </c>
      <c r="BM257" s="155" t="s">
        <v>336</v>
      </c>
    </row>
    <row r="258" spans="1:65" s="2" customFormat="1" ht="21.75" customHeight="1">
      <c r="A258" s="29"/>
      <c r="B258" s="143"/>
      <c r="C258" s="144" t="s">
        <v>221</v>
      </c>
      <c r="D258" s="144" t="s">
        <v>125</v>
      </c>
      <c r="E258" s="145" t="s">
        <v>337</v>
      </c>
      <c r="F258" s="146" t="s">
        <v>338</v>
      </c>
      <c r="G258" s="147" t="s">
        <v>191</v>
      </c>
      <c r="H258" s="148">
        <v>291.37</v>
      </c>
      <c r="I258" s="149"/>
      <c r="J258" s="149">
        <f>ROUND(I258*H258,2)</f>
        <v>0</v>
      </c>
      <c r="K258" s="150"/>
      <c r="L258" s="30"/>
      <c r="M258" s="151" t="s">
        <v>1</v>
      </c>
      <c r="N258" s="152" t="s">
        <v>37</v>
      </c>
      <c r="O258" s="153">
        <v>2.4119999999999999E-2</v>
      </c>
      <c r="P258" s="153">
        <f>O258*H258</f>
        <v>7.0278444000000002</v>
      </c>
      <c r="Q258" s="153">
        <v>0.27994000000000002</v>
      </c>
      <c r="R258" s="153">
        <f>Q258*H258</f>
        <v>81.566117800000001</v>
      </c>
      <c r="S258" s="153">
        <v>0</v>
      </c>
      <c r="T258" s="154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5" t="s">
        <v>129</v>
      </c>
      <c r="AT258" s="155" t="s">
        <v>125</v>
      </c>
      <c r="AU258" s="155" t="s">
        <v>130</v>
      </c>
      <c r="AY258" s="17" t="s">
        <v>123</v>
      </c>
      <c r="BE258" s="156">
        <f>IF(N258="základná",J258,0)</f>
        <v>0</v>
      </c>
      <c r="BF258" s="156">
        <f>IF(N258="znížená",J258,0)</f>
        <v>0</v>
      </c>
      <c r="BG258" s="156">
        <f>IF(N258="zákl. prenesená",J258,0)</f>
        <v>0</v>
      </c>
      <c r="BH258" s="156">
        <f>IF(N258="zníž. prenesená",J258,0)</f>
        <v>0</v>
      </c>
      <c r="BI258" s="156">
        <f>IF(N258="nulová",J258,0)</f>
        <v>0</v>
      </c>
      <c r="BJ258" s="17" t="s">
        <v>130</v>
      </c>
      <c r="BK258" s="156">
        <f>ROUND(I258*H258,2)</f>
        <v>0</v>
      </c>
      <c r="BL258" s="17" t="s">
        <v>129</v>
      </c>
      <c r="BM258" s="155" t="s">
        <v>339</v>
      </c>
    </row>
    <row r="259" spans="1:65" s="2" customFormat="1" ht="21.75" customHeight="1">
      <c r="A259" s="29"/>
      <c r="B259" s="143"/>
      <c r="C259" s="144" t="s">
        <v>340</v>
      </c>
      <c r="D259" s="144" t="s">
        <v>125</v>
      </c>
      <c r="E259" s="145" t="s">
        <v>341</v>
      </c>
      <c r="F259" s="146" t="s">
        <v>342</v>
      </c>
      <c r="G259" s="147" t="s">
        <v>191</v>
      </c>
      <c r="H259" s="148">
        <v>9.1</v>
      </c>
      <c r="I259" s="149"/>
      <c r="J259" s="149">
        <f>ROUND(I259*H259,2)</f>
        <v>0</v>
      </c>
      <c r="K259" s="150"/>
      <c r="L259" s="30"/>
      <c r="M259" s="151" t="s">
        <v>1</v>
      </c>
      <c r="N259" s="152" t="s">
        <v>37</v>
      </c>
      <c r="O259" s="153">
        <v>2.7119999999999998E-2</v>
      </c>
      <c r="P259" s="153">
        <f>O259*H259</f>
        <v>0.24679199999999998</v>
      </c>
      <c r="Q259" s="153">
        <v>0.37080000000000002</v>
      </c>
      <c r="R259" s="153">
        <f>Q259*H259</f>
        <v>3.3742800000000002</v>
      </c>
      <c r="S259" s="153">
        <v>0</v>
      </c>
      <c r="T259" s="154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5" t="s">
        <v>129</v>
      </c>
      <c r="AT259" s="155" t="s">
        <v>125</v>
      </c>
      <c r="AU259" s="155" t="s">
        <v>130</v>
      </c>
      <c r="AY259" s="17" t="s">
        <v>123</v>
      </c>
      <c r="BE259" s="156">
        <f>IF(N259="základná",J259,0)</f>
        <v>0</v>
      </c>
      <c r="BF259" s="156">
        <f>IF(N259="znížená",J259,0)</f>
        <v>0</v>
      </c>
      <c r="BG259" s="156">
        <f>IF(N259="zákl. prenesená",J259,0)</f>
        <v>0</v>
      </c>
      <c r="BH259" s="156">
        <f>IF(N259="zníž. prenesená",J259,0)</f>
        <v>0</v>
      </c>
      <c r="BI259" s="156">
        <f>IF(N259="nulová",J259,0)</f>
        <v>0</v>
      </c>
      <c r="BJ259" s="17" t="s">
        <v>130</v>
      </c>
      <c r="BK259" s="156">
        <f>ROUND(I259*H259,2)</f>
        <v>0</v>
      </c>
      <c r="BL259" s="17" t="s">
        <v>129</v>
      </c>
      <c r="BM259" s="155" t="s">
        <v>343</v>
      </c>
    </row>
    <row r="260" spans="1:65" s="13" customFormat="1">
      <c r="B260" s="157"/>
      <c r="D260" s="158" t="s">
        <v>131</v>
      </c>
      <c r="E260" s="159" t="s">
        <v>1</v>
      </c>
      <c r="F260" s="160" t="s">
        <v>344</v>
      </c>
      <c r="H260" s="161">
        <v>9.1</v>
      </c>
      <c r="L260" s="157"/>
      <c r="M260" s="162"/>
      <c r="N260" s="163"/>
      <c r="O260" s="163"/>
      <c r="P260" s="163"/>
      <c r="Q260" s="163"/>
      <c r="R260" s="163"/>
      <c r="S260" s="163"/>
      <c r="T260" s="164"/>
      <c r="AT260" s="159" t="s">
        <v>131</v>
      </c>
      <c r="AU260" s="159" t="s">
        <v>130</v>
      </c>
      <c r="AV260" s="13" t="s">
        <v>130</v>
      </c>
      <c r="AW260" s="13" t="s">
        <v>28</v>
      </c>
      <c r="AX260" s="13" t="s">
        <v>71</v>
      </c>
      <c r="AY260" s="159" t="s">
        <v>123</v>
      </c>
    </row>
    <row r="261" spans="1:65" s="14" customFormat="1">
      <c r="B261" s="165"/>
      <c r="D261" s="158" t="s">
        <v>131</v>
      </c>
      <c r="E261" s="166" t="s">
        <v>1</v>
      </c>
      <c r="F261" s="167" t="s">
        <v>133</v>
      </c>
      <c r="H261" s="168">
        <v>9.1</v>
      </c>
      <c r="L261" s="165"/>
      <c r="M261" s="169"/>
      <c r="N261" s="170"/>
      <c r="O261" s="170"/>
      <c r="P261" s="170"/>
      <c r="Q261" s="170"/>
      <c r="R261" s="170"/>
      <c r="S261" s="170"/>
      <c r="T261" s="171"/>
      <c r="AT261" s="166" t="s">
        <v>131</v>
      </c>
      <c r="AU261" s="166" t="s">
        <v>130</v>
      </c>
      <c r="AV261" s="14" t="s">
        <v>129</v>
      </c>
      <c r="AW261" s="14" t="s">
        <v>28</v>
      </c>
      <c r="AX261" s="14" t="s">
        <v>79</v>
      </c>
      <c r="AY261" s="166" t="s">
        <v>123</v>
      </c>
    </row>
    <row r="262" spans="1:65" s="2" customFormat="1" ht="21.75" customHeight="1">
      <c r="A262" s="29"/>
      <c r="B262" s="143"/>
      <c r="C262" s="144" t="s">
        <v>230</v>
      </c>
      <c r="D262" s="144" t="s">
        <v>125</v>
      </c>
      <c r="E262" s="145" t="s">
        <v>345</v>
      </c>
      <c r="F262" s="146" t="s">
        <v>346</v>
      </c>
      <c r="G262" s="147" t="s">
        <v>191</v>
      </c>
      <c r="H262" s="148">
        <v>291.37</v>
      </c>
      <c r="I262" s="149"/>
      <c r="J262" s="149">
        <f>ROUND(I262*H262,2)</f>
        <v>0</v>
      </c>
      <c r="K262" s="150"/>
      <c r="L262" s="30"/>
      <c r="M262" s="151" t="s">
        <v>1</v>
      </c>
      <c r="N262" s="152" t="s">
        <v>37</v>
      </c>
      <c r="O262" s="153">
        <v>0.56499999999999995</v>
      </c>
      <c r="P262" s="153">
        <f>O262*H262</f>
        <v>164.62404999999998</v>
      </c>
      <c r="Q262" s="153">
        <v>8.4000000000000005E-2</v>
      </c>
      <c r="R262" s="153">
        <f>Q262*H262</f>
        <v>24.475080000000002</v>
      </c>
      <c r="S262" s="153">
        <v>0</v>
      </c>
      <c r="T262" s="154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5" t="s">
        <v>129</v>
      </c>
      <c r="AT262" s="155" t="s">
        <v>125</v>
      </c>
      <c r="AU262" s="155" t="s">
        <v>130</v>
      </c>
      <c r="AY262" s="17" t="s">
        <v>123</v>
      </c>
      <c r="BE262" s="156">
        <f>IF(N262="základná",J262,0)</f>
        <v>0</v>
      </c>
      <c r="BF262" s="156">
        <f>IF(N262="znížená",J262,0)</f>
        <v>0</v>
      </c>
      <c r="BG262" s="156">
        <f>IF(N262="zákl. prenesená",J262,0)</f>
        <v>0</v>
      </c>
      <c r="BH262" s="156">
        <f>IF(N262="zníž. prenesená",J262,0)</f>
        <v>0</v>
      </c>
      <c r="BI262" s="156">
        <f>IF(N262="nulová",J262,0)</f>
        <v>0</v>
      </c>
      <c r="BJ262" s="17" t="s">
        <v>130</v>
      </c>
      <c r="BK262" s="156">
        <f>ROUND(I262*H262,2)</f>
        <v>0</v>
      </c>
      <c r="BL262" s="17" t="s">
        <v>129</v>
      </c>
      <c r="BM262" s="155" t="s">
        <v>347</v>
      </c>
    </row>
    <row r="263" spans="1:65" s="2" customFormat="1" ht="21.75" customHeight="1">
      <c r="A263" s="29"/>
      <c r="B263" s="143"/>
      <c r="C263" s="178" t="s">
        <v>348</v>
      </c>
      <c r="D263" s="178" t="s">
        <v>202</v>
      </c>
      <c r="E263" s="179" t="s">
        <v>349</v>
      </c>
      <c r="F263" s="180" t="s">
        <v>350</v>
      </c>
      <c r="G263" s="181" t="s">
        <v>191</v>
      </c>
      <c r="H263" s="182">
        <v>305.93900000000002</v>
      </c>
      <c r="I263" s="183"/>
      <c r="J263" s="183">
        <f>ROUND(I263*H263,2)</f>
        <v>0</v>
      </c>
      <c r="K263" s="184"/>
      <c r="L263" s="185"/>
      <c r="M263" s="186" t="s">
        <v>1</v>
      </c>
      <c r="N263" s="187" t="s">
        <v>37</v>
      </c>
      <c r="O263" s="153">
        <v>0</v>
      </c>
      <c r="P263" s="153">
        <f>O263*H263</f>
        <v>0</v>
      </c>
      <c r="Q263" s="153">
        <v>0.11</v>
      </c>
      <c r="R263" s="153">
        <f>Q263*H263</f>
        <v>33.653290000000005</v>
      </c>
      <c r="S263" s="153">
        <v>0</v>
      </c>
      <c r="T263" s="154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5" t="s">
        <v>142</v>
      </c>
      <c r="AT263" s="155" t="s">
        <v>202</v>
      </c>
      <c r="AU263" s="155" t="s">
        <v>130</v>
      </c>
      <c r="AY263" s="17" t="s">
        <v>123</v>
      </c>
      <c r="BE263" s="156">
        <f>IF(N263="základná",J263,0)</f>
        <v>0</v>
      </c>
      <c r="BF263" s="156">
        <f>IF(N263="znížená",J263,0)</f>
        <v>0</v>
      </c>
      <c r="BG263" s="156">
        <f>IF(N263="zákl. prenesená",J263,0)</f>
        <v>0</v>
      </c>
      <c r="BH263" s="156">
        <f>IF(N263="zníž. prenesená",J263,0)</f>
        <v>0</v>
      </c>
      <c r="BI263" s="156">
        <f>IF(N263="nulová",J263,0)</f>
        <v>0</v>
      </c>
      <c r="BJ263" s="17" t="s">
        <v>130</v>
      </c>
      <c r="BK263" s="156">
        <f>ROUND(I263*H263,2)</f>
        <v>0</v>
      </c>
      <c r="BL263" s="17" t="s">
        <v>129</v>
      </c>
      <c r="BM263" s="155" t="s">
        <v>351</v>
      </c>
    </row>
    <row r="264" spans="1:65" s="13" customFormat="1">
      <c r="B264" s="157"/>
      <c r="D264" s="158" t="s">
        <v>131</v>
      </c>
      <c r="E264" s="159" t="s">
        <v>1</v>
      </c>
      <c r="F264" s="160" t="s">
        <v>352</v>
      </c>
      <c r="H264" s="161">
        <v>305.93900000000002</v>
      </c>
      <c r="L264" s="157"/>
      <c r="M264" s="162"/>
      <c r="N264" s="163"/>
      <c r="O264" s="163"/>
      <c r="P264" s="163"/>
      <c r="Q264" s="163"/>
      <c r="R264" s="163"/>
      <c r="S264" s="163"/>
      <c r="T264" s="164"/>
      <c r="AT264" s="159" t="s">
        <v>131</v>
      </c>
      <c r="AU264" s="159" t="s">
        <v>130</v>
      </c>
      <c r="AV264" s="13" t="s">
        <v>130</v>
      </c>
      <c r="AW264" s="13" t="s">
        <v>28</v>
      </c>
      <c r="AX264" s="13" t="s">
        <v>71</v>
      </c>
      <c r="AY264" s="159" t="s">
        <v>123</v>
      </c>
    </row>
    <row r="265" spans="1:65" s="14" customFormat="1">
      <c r="B265" s="165"/>
      <c r="D265" s="158" t="s">
        <v>131</v>
      </c>
      <c r="E265" s="166" t="s">
        <v>1</v>
      </c>
      <c r="F265" s="167" t="s">
        <v>133</v>
      </c>
      <c r="H265" s="168">
        <v>305.93900000000002</v>
      </c>
      <c r="L265" s="165"/>
      <c r="M265" s="169"/>
      <c r="N265" s="170"/>
      <c r="O265" s="170"/>
      <c r="P265" s="170"/>
      <c r="Q265" s="170"/>
      <c r="R265" s="170"/>
      <c r="S265" s="170"/>
      <c r="T265" s="171"/>
      <c r="AT265" s="166" t="s">
        <v>131</v>
      </c>
      <c r="AU265" s="166" t="s">
        <v>130</v>
      </c>
      <c r="AV265" s="14" t="s">
        <v>129</v>
      </c>
      <c r="AW265" s="14" t="s">
        <v>28</v>
      </c>
      <c r="AX265" s="14" t="s">
        <v>79</v>
      </c>
      <c r="AY265" s="166" t="s">
        <v>123</v>
      </c>
    </row>
    <row r="266" spans="1:65" s="12" customFormat="1" ht="22.9" customHeight="1">
      <c r="B266" s="131"/>
      <c r="D266" s="132" t="s">
        <v>70</v>
      </c>
      <c r="E266" s="141" t="s">
        <v>139</v>
      </c>
      <c r="F266" s="141" t="s">
        <v>353</v>
      </c>
      <c r="J266" s="142">
        <f>BK266</f>
        <v>0</v>
      </c>
      <c r="L266" s="131"/>
      <c r="M266" s="135"/>
      <c r="N266" s="136"/>
      <c r="O266" s="136"/>
      <c r="P266" s="137">
        <f>SUM(P267:P293)</f>
        <v>29.414484040000001</v>
      </c>
      <c r="Q266" s="136"/>
      <c r="R266" s="137">
        <f>SUM(R267:R293)</f>
        <v>5.2052866</v>
      </c>
      <c r="S266" s="136"/>
      <c r="T266" s="138">
        <f>SUM(T267:T293)</f>
        <v>0</v>
      </c>
      <c r="AR266" s="132" t="s">
        <v>79</v>
      </c>
      <c r="AT266" s="139" t="s">
        <v>70</v>
      </c>
      <c r="AU266" s="139" t="s">
        <v>79</v>
      </c>
      <c r="AY266" s="132" t="s">
        <v>123</v>
      </c>
      <c r="BK266" s="140">
        <f>SUM(BK267:BK293)</f>
        <v>0</v>
      </c>
    </row>
    <row r="267" spans="1:65" s="2" customFormat="1" ht="21.75" customHeight="1">
      <c r="A267" s="29"/>
      <c r="B267" s="143"/>
      <c r="C267" s="144" t="s">
        <v>240</v>
      </c>
      <c r="D267" s="144" t="s">
        <v>125</v>
      </c>
      <c r="E267" s="145" t="s">
        <v>354</v>
      </c>
      <c r="F267" s="146" t="s">
        <v>355</v>
      </c>
      <c r="G267" s="147" t="s">
        <v>191</v>
      </c>
      <c r="H267" s="148">
        <v>44.387999999999998</v>
      </c>
      <c r="I267" s="149"/>
      <c r="J267" s="149">
        <f>ROUND(I267*H267,2)</f>
        <v>0</v>
      </c>
      <c r="K267" s="150"/>
      <c r="L267" s="30"/>
      <c r="M267" s="151" t="s">
        <v>1</v>
      </c>
      <c r="N267" s="152" t="s">
        <v>37</v>
      </c>
      <c r="O267" s="153">
        <v>0.34734999999999999</v>
      </c>
      <c r="P267" s="153">
        <f>O267*H267</f>
        <v>15.4181718</v>
      </c>
      <c r="Q267" s="153">
        <v>6.5599999999999999E-3</v>
      </c>
      <c r="R267" s="153">
        <f>Q267*H267</f>
        <v>0.29118527999999999</v>
      </c>
      <c r="S267" s="153">
        <v>0</v>
      </c>
      <c r="T267" s="154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5" t="s">
        <v>129</v>
      </c>
      <c r="AT267" s="155" t="s">
        <v>125</v>
      </c>
      <c r="AU267" s="155" t="s">
        <v>130</v>
      </c>
      <c r="AY267" s="17" t="s">
        <v>123</v>
      </c>
      <c r="BE267" s="156">
        <f>IF(N267="základná",J267,0)</f>
        <v>0</v>
      </c>
      <c r="BF267" s="156">
        <f>IF(N267="znížená",J267,0)</f>
        <v>0</v>
      </c>
      <c r="BG267" s="156">
        <f>IF(N267="zákl. prenesená",J267,0)</f>
        <v>0</v>
      </c>
      <c r="BH267" s="156">
        <f>IF(N267="zníž. prenesená",J267,0)</f>
        <v>0</v>
      </c>
      <c r="BI267" s="156">
        <f>IF(N267="nulová",J267,0)</f>
        <v>0</v>
      </c>
      <c r="BJ267" s="17" t="s">
        <v>130</v>
      </c>
      <c r="BK267" s="156">
        <f>ROUND(I267*H267,2)</f>
        <v>0</v>
      </c>
      <c r="BL267" s="17" t="s">
        <v>129</v>
      </c>
      <c r="BM267" s="155" t="s">
        <v>356</v>
      </c>
    </row>
    <row r="268" spans="1:65" s="15" customFormat="1">
      <c r="B268" s="172"/>
      <c r="D268" s="158" t="s">
        <v>131</v>
      </c>
      <c r="E268" s="173" t="s">
        <v>1</v>
      </c>
      <c r="F268" s="174" t="s">
        <v>357</v>
      </c>
      <c r="H268" s="173" t="s">
        <v>1</v>
      </c>
      <c r="L268" s="172"/>
      <c r="M268" s="175"/>
      <c r="N268" s="176"/>
      <c r="O268" s="176"/>
      <c r="P268" s="176"/>
      <c r="Q268" s="176"/>
      <c r="R268" s="176"/>
      <c r="S268" s="176"/>
      <c r="T268" s="177"/>
      <c r="AT268" s="173" t="s">
        <v>131</v>
      </c>
      <c r="AU268" s="173" t="s">
        <v>130</v>
      </c>
      <c r="AV268" s="15" t="s">
        <v>79</v>
      </c>
      <c r="AW268" s="15" t="s">
        <v>28</v>
      </c>
      <c r="AX268" s="15" t="s">
        <v>71</v>
      </c>
      <c r="AY268" s="173" t="s">
        <v>123</v>
      </c>
    </row>
    <row r="269" spans="1:65" s="13" customFormat="1">
      <c r="B269" s="157"/>
      <c r="D269" s="158" t="s">
        <v>131</v>
      </c>
      <c r="E269" s="159" t="s">
        <v>1</v>
      </c>
      <c r="F269" s="160" t="s">
        <v>358</v>
      </c>
      <c r="H269" s="161">
        <v>16.8</v>
      </c>
      <c r="L269" s="157"/>
      <c r="M269" s="162"/>
      <c r="N269" s="163"/>
      <c r="O269" s="163"/>
      <c r="P269" s="163"/>
      <c r="Q269" s="163"/>
      <c r="R269" s="163"/>
      <c r="S269" s="163"/>
      <c r="T269" s="164"/>
      <c r="AT269" s="159" t="s">
        <v>131</v>
      </c>
      <c r="AU269" s="159" t="s">
        <v>130</v>
      </c>
      <c r="AV269" s="13" t="s">
        <v>130</v>
      </c>
      <c r="AW269" s="13" t="s">
        <v>28</v>
      </c>
      <c r="AX269" s="13" t="s">
        <v>71</v>
      </c>
      <c r="AY269" s="159" t="s">
        <v>123</v>
      </c>
    </row>
    <row r="270" spans="1:65" s="13" customFormat="1">
      <c r="B270" s="157"/>
      <c r="D270" s="158" t="s">
        <v>131</v>
      </c>
      <c r="E270" s="159" t="s">
        <v>1</v>
      </c>
      <c r="F270" s="160" t="s">
        <v>359</v>
      </c>
      <c r="H270" s="161">
        <v>6.468</v>
      </c>
      <c r="L270" s="157"/>
      <c r="M270" s="162"/>
      <c r="N270" s="163"/>
      <c r="O270" s="163"/>
      <c r="P270" s="163"/>
      <c r="Q270" s="163"/>
      <c r="R270" s="163"/>
      <c r="S270" s="163"/>
      <c r="T270" s="164"/>
      <c r="AT270" s="159" t="s">
        <v>131</v>
      </c>
      <c r="AU270" s="159" t="s">
        <v>130</v>
      </c>
      <c r="AV270" s="13" t="s">
        <v>130</v>
      </c>
      <c r="AW270" s="13" t="s">
        <v>28</v>
      </c>
      <c r="AX270" s="13" t="s">
        <v>71</v>
      </c>
      <c r="AY270" s="159" t="s">
        <v>123</v>
      </c>
    </row>
    <row r="271" spans="1:65" s="13" customFormat="1">
      <c r="B271" s="157"/>
      <c r="D271" s="158" t="s">
        <v>131</v>
      </c>
      <c r="E271" s="159" t="s">
        <v>1</v>
      </c>
      <c r="F271" s="160" t="s">
        <v>360</v>
      </c>
      <c r="H271" s="161">
        <v>13.68</v>
      </c>
      <c r="L271" s="157"/>
      <c r="M271" s="162"/>
      <c r="N271" s="163"/>
      <c r="O271" s="163"/>
      <c r="P271" s="163"/>
      <c r="Q271" s="163"/>
      <c r="R271" s="163"/>
      <c r="S271" s="163"/>
      <c r="T271" s="164"/>
      <c r="AT271" s="159" t="s">
        <v>131</v>
      </c>
      <c r="AU271" s="159" t="s">
        <v>130</v>
      </c>
      <c r="AV271" s="13" t="s">
        <v>130</v>
      </c>
      <c r="AW271" s="13" t="s">
        <v>28</v>
      </c>
      <c r="AX271" s="13" t="s">
        <v>71</v>
      </c>
      <c r="AY271" s="159" t="s">
        <v>123</v>
      </c>
    </row>
    <row r="272" spans="1:65" s="13" customFormat="1">
      <c r="B272" s="157"/>
      <c r="D272" s="158" t="s">
        <v>131</v>
      </c>
      <c r="E272" s="159" t="s">
        <v>1</v>
      </c>
      <c r="F272" s="160" t="s">
        <v>361</v>
      </c>
      <c r="H272" s="161">
        <v>7.44</v>
      </c>
      <c r="L272" s="157"/>
      <c r="M272" s="162"/>
      <c r="N272" s="163"/>
      <c r="O272" s="163"/>
      <c r="P272" s="163"/>
      <c r="Q272" s="163"/>
      <c r="R272" s="163"/>
      <c r="S272" s="163"/>
      <c r="T272" s="164"/>
      <c r="AT272" s="159" t="s">
        <v>131</v>
      </c>
      <c r="AU272" s="159" t="s">
        <v>130</v>
      </c>
      <c r="AV272" s="13" t="s">
        <v>130</v>
      </c>
      <c r="AW272" s="13" t="s">
        <v>28</v>
      </c>
      <c r="AX272" s="13" t="s">
        <v>71</v>
      </c>
      <c r="AY272" s="159" t="s">
        <v>123</v>
      </c>
    </row>
    <row r="273" spans="1:65" s="14" customFormat="1">
      <c r="B273" s="165"/>
      <c r="D273" s="158" t="s">
        <v>131</v>
      </c>
      <c r="E273" s="166" t="s">
        <v>1</v>
      </c>
      <c r="F273" s="167" t="s">
        <v>133</v>
      </c>
      <c r="H273" s="168">
        <v>44.387999999999998</v>
      </c>
      <c r="L273" s="165"/>
      <c r="M273" s="169"/>
      <c r="N273" s="170"/>
      <c r="O273" s="170"/>
      <c r="P273" s="170"/>
      <c r="Q273" s="170"/>
      <c r="R273" s="170"/>
      <c r="S273" s="170"/>
      <c r="T273" s="171"/>
      <c r="AT273" s="166" t="s">
        <v>131</v>
      </c>
      <c r="AU273" s="166" t="s">
        <v>130</v>
      </c>
      <c r="AV273" s="14" t="s">
        <v>129</v>
      </c>
      <c r="AW273" s="14" t="s">
        <v>28</v>
      </c>
      <c r="AX273" s="14" t="s">
        <v>79</v>
      </c>
      <c r="AY273" s="166" t="s">
        <v>123</v>
      </c>
    </row>
    <row r="274" spans="1:65" s="2" customFormat="1" ht="21.75" customHeight="1">
      <c r="A274" s="29"/>
      <c r="B274" s="143"/>
      <c r="C274" s="144" t="s">
        <v>362</v>
      </c>
      <c r="D274" s="144" t="s">
        <v>125</v>
      </c>
      <c r="E274" s="145" t="s">
        <v>363</v>
      </c>
      <c r="F274" s="146" t="s">
        <v>364</v>
      </c>
      <c r="G274" s="147" t="s">
        <v>191</v>
      </c>
      <c r="H274" s="148">
        <v>44.387999999999998</v>
      </c>
      <c r="I274" s="149"/>
      <c r="J274" s="149">
        <f>ROUND(I274*H274,2)</f>
        <v>0</v>
      </c>
      <c r="K274" s="150"/>
      <c r="L274" s="30"/>
      <c r="M274" s="151" t="s">
        <v>1</v>
      </c>
      <c r="N274" s="152" t="s">
        <v>37</v>
      </c>
      <c r="O274" s="153">
        <v>0.11085</v>
      </c>
      <c r="P274" s="153">
        <f>O274*H274</f>
        <v>4.9204097999999998</v>
      </c>
      <c r="Q274" s="153">
        <v>4.15E-3</v>
      </c>
      <c r="R274" s="153">
        <f>Q274*H274</f>
        <v>0.18421019999999999</v>
      </c>
      <c r="S274" s="153">
        <v>0</v>
      </c>
      <c r="T274" s="154">
        <f>S274*H274</f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5" t="s">
        <v>129</v>
      </c>
      <c r="AT274" s="155" t="s">
        <v>125</v>
      </c>
      <c r="AU274" s="155" t="s">
        <v>130</v>
      </c>
      <c r="AY274" s="17" t="s">
        <v>123</v>
      </c>
      <c r="BE274" s="156">
        <f>IF(N274="základná",J274,0)</f>
        <v>0</v>
      </c>
      <c r="BF274" s="156">
        <f>IF(N274="znížená",J274,0)</f>
        <v>0</v>
      </c>
      <c r="BG274" s="156">
        <f>IF(N274="zákl. prenesená",J274,0)</f>
        <v>0</v>
      </c>
      <c r="BH274" s="156">
        <f>IF(N274="zníž. prenesená",J274,0)</f>
        <v>0</v>
      </c>
      <c r="BI274" s="156">
        <f>IF(N274="nulová",J274,0)</f>
        <v>0</v>
      </c>
      <c r="BJ274" s="17" t="s">
        <v>130</v>
      </c>
      <c r="BK274" s="156">
        <f>ROUND(I274*H274,2)</f>
        <v>0</v>
      </c>
      <c r="BL274" s="17" t="s">
        <v>129</v>
      </c>
      <c r="BM274" s="155" t="s">
        <v>365</v>
      </c>
    </row>
    <row r="275" spans="1:65" s="2" customFormat="1" ht="21.75" customHeight="1">
      <c r="A275" s="29"/>
      <c r="B275" s="143"/>
      <c r="C275" s="144" t="s">
        <v>247</v>
      </c>
      <c r="D275" s="144" t="s">
        <v>125</v>
      </c>
      <c r="E275" s="145" t="s">
        <v>366</v>
      </c>
      <c r="F275" s="146" t="s">
        <v>367</v>
      </c>
      <c r="G275" s="147" t="s">
        <v>191</v>
      </c>
      <c r="H275" s="148">
        <v>56.765000000000001</v>
      </c>
      <c r="I275" s="149"/>
      <c r="J275" s="149">
        <f>ROUND(I275*H275,2)</f>
        <v>0</v>
      </c>
      <c r="K275" s="150"/>
      <c r="L275" s="30"/>
      <c r="M275" s="151" t="s">
        <v>1</v>
      </c>
      <c r="N275" s="152" t="s">
        <v>37</v>
      </c>
      <c r="O275" s="153">
        <v>0</v>
      </c>
      <c r="P275" s="153">
        <f>O275*H275</f>
        <v>0</v>
      </c>
      <c r="Q275" s="153">
        <v>0</v>
      </c>
      <c r="R275" s="153">
        <f>Q275*H275</f>
        <v>0</v>
      </c>
      <c r="S275" s="153">
        <v>0</v>
      </c>
      <c r="T275" s="154">
        <f>S275*H275</f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55" t="s">
        <v>129</v>
      </c>
      <c r="AT275" s="155" t="s">
        <v>125</v>
      </c>
      <c r="AU275" s="155" t="s">
        <v>130</v>
      </c>
      <c r="AY275" s="17" t="s">
        <v>123</v>
      </c>
      <c r="BE275" s="156">
        <f>IF(N275="základná",J275,0)</f>
        <v>0</v>
      </c>
      <c r="BF275" s="156">
        <f>IF(N275="znížená",J275,0)</f>
        <v>0</v>
      </c>
      <c r="BG275" s="156">
        <f>IF(N275="zákl. prenesená",J275,0)</f>
        <v>0</v>
      </c>
      <c r="BH275" s="156">
        <f>IF(N275="zníž. prenesená",J275,0)</f>
        <v>0</v>
      </c>
      <c r="BI275" s="156">
        <f>IF(N275="nulová",J275,0)</f>
        <v>0</v>
      </c>
      <c r="BJ275" s="17" t="s">
        <v>130</v>
      </c>
      <c r="BK275" s="156">
        <f>ROUND(I275*H275,2)</f>
        <v>0</v>
      </c>
      <c r="BL275" s="17" t="s">
        <v>129</v>
      </c>
      <c r="BM275" s="155" t="s">
        <v>368</v>
      </c>
    </row>
    <row r="276" spans="1:65" s="13" customFormat="1">
      <c r="B276" s="157"/>
      <c r="D276" s="158" t="s">
        <v>131</v>
      </c>
      <c r="E276" s="159" t="s">
        <v>1</v>
      </c>
      <c r="F276" s="160" t="s">
        <v>369</v>
      </c>
      <c r="H276" s="161">
        <v>20</v>
      </c>
      <c r="L276" s="157"/>
      <c r="M276" s="162"/>
      <c r="N276" s="163"/>
      <c r="O276" s="163"/>
      <c r="P276" s="163"/>
      <c r="Q276" s="163"/>
      <c r="R276" s="163"/>
      <c r="S276" s="163"/>
      <c r="T276" s="164"/>
      <c r="AT276" s="159" t="s">
        <v>131</v>
      </c>
      <c r="AU276" s="159" t="s">
        <v>130</v>
      </c>
      <c r="AV276" s="13" t="s">
        <v>130</v>
      </c>
      <c r="AW276" s="13" t="s">
        <v>28</v>
      </c>
      <c r="AX276" s="13" t="s">
        <v>71</v>
      </c>
      <c r="AY276" s="159" t="s">
        <v>123</v>
      </c>
    </row>
    <row r="277" spans="1:65" s="13" customFormat="1">
      <c r="B277" s="157"/>
      <c r="D277" s="158" t="s">
        <v>131</v>
      </c>
      <c r="E277" s="159" t="s">
        <v>1</v>
      </c>
      <c r="F277" s="160" t="s">
        <v>370</v>
      </c>
      <c r="H277" s="161">
        <v>8.0850000000000009</v>
      </c>
      <c r="L277" s="157"/>
      <c r="M277" s="162"/>
      <c r="N277" s="163"/>
      <c r="O277" s="163"/>
      <c r="P277" s="163"/>
      <c r="Q277" s="163"/>
      <c r="R277" s="163"/>
      <c r="S277" s="163"/>
      <c r="T277" s="164"/>
      <c r="AT277" s="159" t="s">
        <v>131</v>
      </c>
      <c r="AU277" s="159" t="s">
        <v>130</v>
      </c>
      <c r="AV277" s="13" t="s">
        <v>130</v>
      </c>
      <c r="AW277" s="13" t="s">
        <v>28</v>
      </c>
      <c r="AX277" s="13" t="s">
        <v>71</v>
      </c>
      <c r="AY277" s="159" t="s">
        <v>123</v>
      </c>
    </row>
    <row r="278" spans="1:65" s="13" customFormat="1">
      <c r="B278" s="157"/>
      <c r="D278" s="158" t="s">
        <v>131</v>
      </c>
      <c r="E278" s="159" t="s">
        <v>1</v>
      </c>
      <c r="F278" s="160" t="s">
        <v>371</v>
      </c>
      <c r="H278" s="161">
        <v>17.52</v>
      </c>
      <c r="L278" s="157"/>
      <c r="M278" s="162"/>
      <c r="N278" s="163"/>
      <c r="O278" s="163"/>
      <c r="P278" s="163"/>
      <c r="Q278" s="163"/>
      <c r="R278" s="163"/>
      <c r="S278" s="163"/>
      <c r="T278" s="164"/>
      <c r="AT278" s="159" t="s">
        <v>131</v>
      </c>
      <c r="AU278" s="159" t="s">
        <v>130</v>
      </c>
      <c r="AV278" s="13" t="s">
        <v>130</v>
      </c>
      <c r="AW278" s="13" t="s">
        <v>28</v>
      </c>
      <c r="AX278" s="13" t="s">
        <v>71</v>
      </c>
      <c r="AY278" s="159" t="s">
        <v>123</v>
      </c>
    </row>
    <row r="279" spans="1:65" s="13" customFormat="1">
      <c r="B279" s="157"/>
      <c r="D279" s="158" t="s">
        <v>131</v>
      </c>
      <c r="E279" s="159" t="s">
        <v>1</v>
      </c>
      <c r="F279" s="160" t="s">
        <v>372</v>
      </c>
      <c r="H279" s="161">
        <v>11.16</v>
      </c>
      <c r="L279" s="157"/>
      <c r="M279" s="162"/>
      <c r="N279" s="163"/>
      <c r="O279" s="163"/>
      <c r="P279" s="163"/>
      <c r="Q279" s="163"/>
      <c r="R279" s="163"/>
      <c r="S279" s="163"/>
      <c r="T279" s="164"/>
      <c r="AT279" s="159" t="s">
        <v>131</v>
      </c>
      <c r="AU279" s="159" t="s">
        <v>130</v>
      </c>
      <c r="AV279" s="13" t="s">
        <v>130</v>
      </c>
      <c r="AW279" s="13" t="s">
        <v>28</v>
      </c>
      <c r="AX279" s="13" t="s">
        <v>71</v>
      </c>
      <c r="AY279" s="159" t="s">
        <v>123</v>
      </c>
    </row>
    <row r="280" spans="1:65" s="14" customFormat="1">
      <c r="B280" s="165"/>
      <c r="D280" s="158" t="s">
        <v>131</v>
      </c>
      <c r="E280" s="166" t="s">
        <v>1</v>
      </c>
      <c r="F280" s="167" t="s">
        <v>133</v>
      </c>
      <c r="H280" s="168">
        <v>56.765000000000001</v>
      </c>
      <c r="L280" s="165"/>
      <c r="M280" s="169"/>
      <c r="N280" s="170"/>
      <c r="O280" s="170"/>
      <c r="P280" s="170"/>
      <c r="Q280" s="170"/>
      <c r="R280" s="170"/>
      <c r="S280" s="170"/>
      <c r="T280" s="171"/>
      <c r="AT280" s="166" t="s">
        <v>131</v>
      </c>
      <c r="AU280" s="166" t="s">
        <v>130</v>
      </c>
      <c r="AV280" s="14" t="s">
        <v>129</v>
      </c>
      <c r="AW280" s="14" t="s">
        <v>28</v>
      </c>
      <c r="AX280" s="14" t="s">
        <v>79</v>
      </c>
      <c r="AY280" s="166" t="s">
        <v>123</v>
      </c>
    </row>
    <row r="281" spans="1:65" s="2" customFormat="1" ht="16.5" customHeight="1">
      <c r="A281" s="29"/>
      <c r="B281" s="143"/>
      <c r="C281" s="178" t="s">
        <v>373</v>
      </c>
      <c r="D281" s="178" t="s">
        <v>202</v>
      </c>
      <c r="E281" s="179" t="s">
        <v>374</v>
      </c>
      <c r="F281" s="180" t="s">
        <v>375</v>
      </c>
      <c r="G281" s="181" t="s">
        <v>191</v>
      </c>
      <c r="H281" s="182">
        <v>59.603000000000002</v>
      </c>
      <c r="I281" s="183"/>
      <c r="J281" s="183">
        <f>ROUND(I281*H281,2)</f>
        <v>0</v>
      </c>
      <c r="K281" s="184"/>
      <c r="L281" s="185"/>
      <c r="M281" s="186" t="s">
        <v>1</v>
      </c>
      <c r="N281" s="187" t="s">
        <v>37</v>
      </c>
      <c r="O281" s="153">
        <v>0</v>
      </c>
      <c r="P281" s="153">
        <f>O281*H281</f>
        <v>0</v>
      </c>
      <c r="Q281" s="153">
        <v>0</v>
      </c>
      <c r="R281" s="153">
        <f>Q281*H281</f>
        <v>0</v>
      </c>
      <c r="S281" s="153">
        <v>0</v>
      </c>
      <c r="T281" s="154">
        <f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55" t="s">
        <v>142</v>
      </c>
      <c r="AT281" s="155" t="s">
        <v>202</v>
      </c>
      <c r="AU281" s="155" t="s">
        <v>130</v>
      </c>
      <c r="AY281" s="17" t="s">
        <v>123</v>
      </c>
      <c r="BE281" s="156">
        <f>IF(N281="základná",J281,0)</f>
        <v>0</v>
      </c>
      <c r="BF281" s="156">
        <f>IF(N281="znížená",J281,0)</f>
        <v>0</v>
      </c>
      <c r="BG281" s="156">
        <f>IF(N281="zákl. prenesená",J281,0)</f>
        <v>0</v>
      </c>
      <c r="BH281" s="156">
        <f>IF(N281="zníž. prenesená",J281,0)</f>
        <v>0</v>
      </c>
      <c r="BI281" s="156">
        <f>IF(N281="nulová",J281,0)</f>
        <v>0</v>
      </c>
      <c r="BJ281" s="17" t="s">
        <v>130</v>
      </c>
      <c r="BK281" s="156">
        <f>ROUND(I281*H281,2)</f>
        <v>0</v>
      </c>
      <c r="BL281" s="17" t="s">
        <v>129</v>
      </c>
      <c r="BM281" s="155" t="s">
        <v>376</v>
      </c>
    </row>
    <row r="282" spans="1:65" s="2" customFormat="1" ht="21.75" customHeight="1">
      <c r="A282" s="29"/>
      <c r="B282" s="143"/>
      <c r="C282" s="144" t="s">
        <v>251</v>
      </c>
      <c r="D282" s="144" t="s">
        <v>125</v>
      </c>
      <c r="E282" s="145" t="s">
        <v>377</v>
      </c>
      <c r="F282" s="146" t="s">
        <v>378</v>
      </c>
      <c r="G282" s="147" t="s">
        <v>191</v>
      </c>
      <c r="H282" s="148">
        <v>16.12</v>
      </c>
      <c r="I282" s="149"/>
      <c r="J282" s="149">
        <f>ROUND(I282*H282,2)</f>
        <v>0</v>
      </c>
      <c r="K282" s="150"/>
      <c r="L282" s="30"/>
      <c r="M282" s="151" t="s">
        <v>1</v>
      </c>
      <c r="N282" s="152" t="s">
        <v>37</v>
      </c>
      <c r="O282" s="153">
        <v>0.30986000000000002</v>
      </c>
      <c r="P282" s="153">
        <f>O282*H282</f>
        <v>4.9949432000000007</v>
      </c>
      <c r="Q282" s="153">
        <v>0.28988999999999998</v>
      </c>
      <c r="R282" s="153">
        <f>Q282*H282</f>
        <v>4.6730267999999997</v>
      </c>
      <c r="S282" s="153">
        <v>0</v>
      </c>
      <c r="T282" s="154">
        <f>S282*H282</f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55" t="s">
        <v>129</v>
      </c>
      <c r="AT282" s="155" t="s">
        <v>125</v>
      </c>
      <c r="AU282" s="155" t="s">
        <v>130</v>
      </c>
      <c r="AY282" s="17" t="s">
        <v>123</v>
      </c>
      <c r="BE282" s="156">
        <f>IF(N282="základná",J282,0)</f>
        <v>0</v>
      </c>
      <c r="BF282" s="156">
        <f>IF(N282="znížená",J282,0)</f>
        <v>0</v>
      </c>
      <c r="BG282" s="156">
        <f>IF(N282="zákl. prenesená",J282,0)</f>
        <v>0</v>
      </c>
      <c r="BH282" s="156">
        <f>IF(N282="zníž. prenesená",J282,0)</f>
        <v>0</v>
      </c>
      <c r="BI282" s="156">
        <f>IF(N282="nulová",J282,0)</f>
        <v>0</v>
      </c>
      <c r="BJ282" s="17" t="s">
        <v>130</v>
      </c>
      <c r="BK282" s="156">
        <f>ROUND(I282*H282,2)</f>
        <v>0</v>
      </c>
      <c r="BL282" s="17" t="s">
        <v>129</v>
      </c>
      <c r="BM282" s="155" t="s">
        <v>379</v>
      </c>
    </row>
    <row r="283" spans="1:65" s="13" customFormat="1">
      <c r="B283" s="157"/>
      <c r="D283" s="158" t="s">
        <v>131</v>
      </c>
      <c r="E283" s="159" t="s">
        <v>1</v>
      </c>
      <c r="F283" s="160" t="s">
        <v>380</v>
      </c>
      <c r="H283" s="161">
        <v>16.12</v>
      </c>
      <c r="L283" s="157"/>
      <c r="M283" s="162"/>
      <c r="N283" s="163"/>
      <c r="O283" s="163"/>
      <c r="P283" s="163"/>
      <c r="Q283" s="163"/>
      <c r="R283" s="163"/>
      <c r="S283" s="163"/>
      <c r="T283" s="164"/>
      <c r="AT283" s="159" t="s">
        <v>131</v>
      </c>
      <c r="AU283" s="159" t="s">
        <v>130</v>
      </c>
      <c r="AV283" s="13" t="s">
        <v>130</v>
      </c>
      <c r="AW283" s="13" t="s">
        <v>28</v>
      </c>
      <c r="AX283" s="13" t="s">
        <v>79</v>
      </c>
      <c r="AY283" s="159" t="s">
        <v>123</v>
      </c>
    </row>
    <row r="284" spans="1:65" s="2" customFormat="1" ht="21.75" customHeight="1">
      <c r="A284" s="29"/>
      <c r="B284" s="143"/>
      <c r="C284" s="144" t="s">
        <v>381</v>
      </c>
      <c r="D284" s="144" t="s">
        <v>125</v>
      </c>
      <c r="E284" s="145" t="s">
        <v>382</v>
      </c>
      <c r="F284" s="146" t="s">
        <v>383</v>
      </c>
      <c r="G284" s="147" t="s">
        <v>128</v>
      </c>
      <c r="H284" s="148">
        <v>1.9339999999999999</v>
      </c>
      <c r="I284" s="149"/>
      <c r="J284" s="149">
        <f>ROUND(I284*H284,2)</f>
        <v>0</v>
      </c>
      <c r="K284" s="150"/>
      <c r="L284" s="30"/>
      <c r="M284" s="151" t="s">
        <v>1</v>
      </c>
      <c r="N284" s="152" t="s">
        <v>37</v>
      </c>
      <c r="O284" s="153">
        <v>1.3931800000000001</v>
      </c>
      <c r="P284" s="153">
        <f>O284*H284</f>
        <v>2.6944101200000001</v>
      </c>
      <c r="Q284" s="153">
        <v>0.02</v>
      </c>
      <c r="R284" s="153">
        <f>Q284*H284</f>
        <v>3.8679999999999999E-2</v>
      </c>
      <c r="S284" s="153">
        <v>0</v>
      </c>
      <c r="T284" s="154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5" t="s">
        <v>129</v>
      </c>
      <c r="AT284" s="155" t="s">
        <v>125</v>
      </c>
      <c r="AU284" s="155" t="s">
        <v>130</v>
      </c>
      <c r="AY284" s="17" t="s">
        <v>123</v>
      </c>
      <c r="BE284" s="156">
        <f>IF(N284="základná",J284,0)</f>
        <v>0</v>
      </c>
      <c r="BF284" s="156">
        <f>IF(N284="znížená",J284,0)</f>
        <v>0</v>
      </c>
      <c r="BG284" s="156">
        <f>IF(N284="zákl. prenesená",J284,0)</f>
        <v>0</v>
      </c>
      <c r="BH284" s="156">
        <f>IF(N284="zníž. prenesená",J284,0)</f>
        <v>0</v>
      </c>
      <c r="BI284" s="156">
        <f>IF(N284="nulová",J284,0)</f>
        <v>0</v>
      </c>
      <c r="BJ284" s="17" t="s">
        <v>130</v>
      </c>
      <c r="BK284" s="156">
        <f>ROUND(I284*H284,2)</f>
        <v>0</v>
      </c>
      <c r="BL284" s="17" t="s">
        <v>129</v>
      </c>
      <c r="BM284" s="155" t="s">
        <v>384</v>
      </c>
    </row>
    <row r="285" spans="1:65" s="13" customFormat="1">
      <c r="B285" s="157"/>
      <c r="D285" s="158" t="s">
        <v>131</v>
      </c>
      <c r="E285" s="159" t="s">
        <v>1</v>
      </c>
      <c r="F285" s="160" t="s">
        <v>385</v>
      </c>
      <c r="H285" s="161">
        <v>1.9339999999999999</v>
      </c>
      <c r="L285" s="157"/>
      <c r="M285" s="162"/>
      <c r="N285" s="163"/>
      <c r="O285" s="163"/>
      <c r="P285" s="163"/>
      <c r="Q285" s="163"/>
      <c r="R285" s="163"/>
      <c r="S285" s="163"/>
      <c r="T285" s="164"/>
      <c r="AT285" s="159" t="s">
        <v>131</v>
      </c>
      <c r="AU285" s="159" t="s">
        <v>130</v>
      </c>
      <c r="AV285" s="13" t="s">
        <v>130</v>
      </c>
      <c r="AW285" s="13" t="s">
        <v>28</v>
      </c>
      <c r="AX285" s="13" t="s">
        <v>71</v>
      </c>
      <c r="AY285" s="159" t="s">
        <v>123</v>
      </c>
    </row>
    <row r="286" spans="1:65" s="14" customFormat="1">
      <c r="B286" s="165"/>
      <c r="D286" s="158" t="s">
        <v>131</v>
      </c>
      <c r="E286" s="166" t="s">
        <v>1</v>
      </c>
      <c r="F286" s="167" t="s">
        <v>133</v>
      </c>
      <c r="H286" s="168">
        <v>1.9339999999999999</v>
      </c>
      <c r="L286" s="165"/>
      <c r="M286" s="169"/>
      <c r="N286" s="170"/>
      <c r="O286" s="170"/>
      <c r="P286" s="170"/>
      <c r="Q286" s="170"/>
      <c r="R286" s="170"/>
      <c r="S286" s="170"/>
      <c r="T286" s="171"/>
      <c r="AT286" s="166" t="s">
        <v>131</v>
      </c>
      <c r="AU286" s="166" t="s">
        <v>130</v>
      </c>
      <c r="AV286" s="14" t="s">
        <v>129</v>
      </c>
      <c r="AW286" s="14" t="s">
        <v>28</v>
      </c>
      <c r="AX286" s="14" t="s">
        <v>79</v>
      </c>
      <c r="AY286" s="166" t="s">
        <v>123</v>
      </c>
    </row>
    <row r="287" spans="1:65" s="2" customFormat="1" ht="16.5" customHeight="1">
      <c r="A287" s="29"/>
      <c r="B287" s="143"/>
      <c r="C287" s="144" t="s">
        <v>255</v>
      </c>
      <c r="D287" s="144" t="s">
        <v>125</v>
      </c>
      <c r="E287" s="145" t="s">
        <v>386</v>
      </c>
      <c r="F287" s="146" t="s">
        <v>387</v>
      </c>
      <c r="G287" s="147" t="s">
        <v>191</v>
      </c>
      <c r="H287" s="148">
        <v>2.1120000000000001</v>
      </c>
      <c r="I287" s="149"/>
      <c r="J287" s="149">
        <f>ROUND(I287*H287,2)</f>
        <v>0</v>
      </c>
      <c r="K287" s="150"/>
      <c r="L287" s="30"/>
      <c r="M287" s="151" t="s">
        <v>1</v>
      </c>
      <c r="N287" s="152" t="s">
        <v>37</v>
      </c>
      <c r="O287" s="153">
        <v>0.40850999999999998</v>
      </c>
      <c r="P287" s="153">
        <f>O287*H287</f>
        <v>0.86277312000000006</v>
      </c>
      <c r="Q287" s="153">
        <v>8.6099999999999996E-3</v>
      </c>
      <c r="R287" s="153">
        <f>Q287*H287</f>
        <v>1.818432E-2</v>
      </c>
      <c r="S287" s="153">
        <v>0</v>
      </c>
      <c r="T287" s="154">
        <f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55" t="s">
        <v>129</v>
      </c>
      <c r="AT287" s="155" t="s">
        <v>125</v>
      </c>
      <c r="AU287" s="155" t="s">
        <v>130</v>
      </c>
      <c r="AY287" s="17" t="s">
        <v>123</v>
      </c>
      <c r="BE287" s="156">
        <f>IF(N287="základná",J287,0)</f>
        <v>0</v>
      </c>
      <c r="BF287" s="156">
        <f>IF(N287="znížená",J287,0)</f>
        <v>0</v>
      </c>
      <c r="BG287" s="156">
        <f>IF(N287="zákl. prenesená",J287,0)</f>
        <v>0</v>
      </c>
      <c r="BH287" s="156">
        <f>IF(N287="zníž. prenesená",J287,0)</f>
        <v>0</v>
      </c>
      <c r="BI287" s="156">
        <f>IF(N287="nulová",J287,0)</f>
        <v>0</v>
      </c>
      <c r="BJ287" s="17" t="s">
        <v>130</v>
      </c>
      <c r="BK287" s="156">
        <f>ROUND(I287*H287,2)</f>
        <v>0</v>
      </c>
      <c r="BL287" s="17" t="s">
        <v>129</v>
      </c>
      <c r="BM287" s="155" t="s">
        <v>388</v>
      </c>
    </row>
    <row r="288" spans="1:65" s="13" customFormat="1">
      <c r="B288" s="157"/>
      <c r="D288" s="158" t="s">
        <v>131</v>
      </c>
      <c r="E288" s="159" t="s">
        <v>1</v>
      </c>
      <c r="F288" s="160" t="s">
        <v>389</v>
      </c>
      <c r="H288" s="161">
        <v>2.1120000000000001</v>
      </c>
      <c r="L288" s="157"/>
      <c r="M288" s="162"/>
      <c r="N288" s="163"/>
      <c r="O288" s="163"/>
      <c r="P288" s="163"/>
      <c r="Q288" s="163"/>
      <c r="R288" s="163"/>
      <c r="S288" s="163"/>
      <c r="T288" s="164"/>
      <c r="AT288" s="159" t="s">
        <v>131</v>
      </c>
      <c r="AU288" s="159" t="s">
        <v>130</v>
      </c>
      <c r="AV288" s="13" t="s">
        <v>130</v>
      </c>
      <c r="AW288" s="13" t="s">
        <v>28</v>
      </c>
      <c r="AX288" s="13" t="s">
        <v>71</v>
      </c>
      <c r="AY288" s="159" t="s">
        <v>123</v>
      </c>
    </row>
    <row r="289" spans="1:65" s="14" customFormat="1">
      <c r="B289" s="165"/>
      <c r="D289" s="158" t="s">
        <v>131</v>
      </c>
      <c r="E289" s="166" t="s">
        <v>1</v>
      </c>
      <c r="F289" s="167" t="s">
        <v>133</v>
      </c>
      <c r="H289" s="168">
        <v>2.1120000000000001</v>
      </c>
      <c r="L289" s="165"/>
      <c r="M289" s="169"/>
      <c r="N289" s="170"/>
      <c r="O289" s="170"/>
      <c r="P289" s="170"/>
      <c r="Q289" s="170"/>
      <c r="R289" s="170"/>
      <c r="S289" s="170"/>
      <c r="T289" s="171"/>
      <c r="AT289" s="166" t="s">
        <v>131</v>
      </c>
      <c r="AU289" s="166" t="s">
        <v>130</v>
      </c>
      <c r="AV289" s="14" t="s">
        <v>129</v>
      </c>
      <c r="AW289" s="14" t="s">
        <v>28</v>
      </c>
      <c r="AX289" s="14" t="s">
        <v>79</v>
      </c>
      <c r="AY289" s="166" t="s">
        <v>123</v>
      </c>
    </row>
    <row r="290" spans="1:65" s="2" customFormat="1" ht="16.5" customHeight="1">
      <c r="A290" s="29"/>
      <c r="B290" s="143"/>
      <c r="C290" s="144" t="s">
        <v>390</v>
      </c>
      <c r="D290" s="144" t="s">
        <v>125</v>
      </c>
      <c r="E290" s="145" t="s">
        <v>391</v>
      </c>
      <c r="F290" s="146" t="s">
        <v>392</v>
      </c>
      <c r="G290" s="147" t="s">
        <v>191</v>
      </c>
      <c r="H290" s="148">
        <v>2.1120000000000001</v>
      </c>
      <c r="I290" s="149"/>
      <c r="J290" s="149">
        <f>ROUND(I290*H290,2)</f>
        <v>0</v>
      </c>
      <c r="K290" s="150"/>
      <c r="L290" s="30"/>
      <c r="M290" s="151" t="s">
        <v>1</v>
      </c>
      <c r="N290" s="152" t="s">
        <v>37</v>
      </c>
      <c r="O290" s="153">
        <v>0.248</v>
      </c>
      <c r="P290" s="153">
        <f>O290*H290</f>
        <v>0.52377600000000002</v>
      </c>
      <c r="Q290" s="153">
        <v>0</v>
      </c>
      <c r="R290" s="153">
        <f>Q290*H290</f>
        <v>0</v>
      </c>
      <c r="S290" s="153">
        <v>0</v>
      </c>
      <c r="T290" s="154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5" t="s">
        <v>129</v>
      </c>
      <c r="AT290" s="155" t="s">
        <v>125</v>
      </c>
      <c r="AU290" s="155" t="s">
        <v>130</v>
      </c>
      <c r="AY290" s="17" t="s">
        <v>123</v>
      </c>
      <c r="BE290" s="156">
        <f>IF(N290="základná",J290,0)</f>
        <v>0</v>
      </c>
      <c r="BF290" s="156">
        <f>IF(N290="znížená",J290,0)</f>
        <v>0</v>
      </c>
      <c r="BG290" s="156">
        <f>IF(N290="zákl. prenesená",J290,0)</f>
        <v>0</v>
      </c>
      <c r="BH290" s="156">
        <f>IF(N290="zníž. prenesená",J290,0)</f>
        <v>0</v>
      </c>
      <c r="BI290" s="156">
        <f>IF(N290="nulová",J290,0)</f>
        <v>0</v>
      </c>
      <c r="BJ290" s="17" t="s">
        <v>130</v>
      </c>
      <c r="BK290" s="156">
        <f>ROUND(I290*H290,2)</f>
        <v>0</v>
      </c>
      <c r="BL290" s="17" t="s">
        <v>129</v>
      </c>
      <c r="BM290" s="155" t="s">
        <v>393</v>
      </c>
    </row>
    <row r="291" spans="1:65" s="2" customFormat="1" ht="21.75" customHeight="1">
      <c r="A291" s="29"/>
      <c r="B291" s="143"/>
      <c r="C291" s="144" t="s">
        <v>260</v>
      </c>
      <c r="D291" s="144" t="s">
        <v>125</v>
      </c>
      <c r="E291" s="145" t="s">
        <v>394</v>
      </c>
      <c r="F291" s="146" t="s">
        <v>395</v>
      </c>
      <c r="G291" s="147" t="s">
        <v>178</v>
      </c>
      <c r="H291" s="148">
        <v>0</v>
      </c>
      <c r="I291" s="149"/>
      <c r="J291" s="149">
        <f>ROUND(I291*H291,2)</f>
        <v>0</v>
      </c>
      <c r="K291" s="150"/>
      <c r="L291" s="30"/>
      <c r="M291" s="151" t="s">
        <v>1</v>
      </c>
      <c r="N291" s="152" t="s">
        <v>37</v>
      </c>
      <c r="O291" s="153">
        <v>15.82335</v>
      </c>
      <c r="P291" s="153">
        <f>O291*H291</f>
        <v>0</v>
      </c>
      <c r="Q291" s="153">
        <v>1.00864</v>
      </c>
      <c r="R291" s="153">
        <f>Q291*H291</f>
        <v>0</v>
      </c>
      <c r="S291" s="153">
        <v>0</v>
      </c>
      <c r="T291" s="154">
        <f>S291*H291</f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55" t="s">
        <v>129</v>
      </c>
      <c r="AT291" s="155" t="s">
        <v>125</v>
      </c>
      <c r="AU291" s="155" t="s">
        <v>130</v>
      </c>
      <c r="AY291" s="17" t="s">
        <v>123</v>
      </c>
      <c r="BE291" s="156">
        <f>IF(N291="základná",J291,0)</f>
        <v>0</v>
      </c>
      <c r="BF291" s="156">
        <f>IF(N291="znížená",J291,0)</f>
        <v>0</v>
      </c>
      <c r="BG291" s="156">
        <f>IF(N291="zákl. prenesená",J291,0)</f>
        <v>0</v>
      </c>
      <c r="BH291" s="156">
        <f>IF(N291="zníž. prenesená",J291,0)</f>
        <v>0</v>
      </c>
      <c r="BI291" s="156">
        <f>IF(N291="nulová",J291,0)</f>
        <v>0</v>
      </c>
      <c r="BJ291" s="17" t="s">
        <v>130</v>
      </c>
      <c r="BK291" s="156">
        <f>ROUND(I291*H291,2)</f>
        <v>0</v>
      </c>
      <c r="BL291" s="17" t="s">
        <v>129</v>
      </c>
      <c r="BM291" s="155" t="s">
        <v>396</v>
      </c>
    </row>
    <row r="292" spans="1:65" s="13" customFormat="1" ht="22.5">
      <c r="B292" s="157"/>
      <c r="D292" s="158" t="s">
        <v>131</v>
      </c>
      <c r="E292" s="159" t="s">
        <v>1</v>
      </c>
      <c r="F292" s="160" t="s">
        <v>397</v>
      </c>
      <c r="H292" s="161">
        <v>0</v>
      </c>
      <c r="L292" s="157"/>
      <c r="M292" s="162"/>
      <c r="N292" s="163"/>
      <c r="O292" s="163"/>
      <c r="P292" s="163"/>
      <c r="Q292" s="163"/>
      <c r="R292" s="163"/>
      <c r="S292" s="163"/>
      <c r="T292" s="164"/>
      <c r="AT292" s="159" t="s">
        <v>131</v>
      </c>
      <c r="AU292" s="159" t="s">
        <v>130</v>
      </c>
      <c r="AV292" s="13" t="s">
        <v>130</v>
      </c>
      <c r="AW292" s="13" t="s">
        <v>28</v>
      </c>
      <c r="AX292" s="13" t="s">
        <v>71</v>
      </c>
      <c r="AY292" s="159" t="s">
        <v>123</v>
      </c>
    </row>
    <row r="293" spans="1:65" s="14" customFormat="1">
      <c r="B293" s="165"/>
      <c r="D293" s="158" t="s">
        <v>131</v>
      </c>
      <c r="E293" s="166" t="s">
        <v>1</v>
      </c>
      <c r="F293" s="167" t="s">
        <v>133</v>
      </c>
      <c r="H293" s="168">
        <v>0</v>
      </c>
      <c r="L293" s="165"/>
      <c r="M293" s="169"/>
      <c r="N293" s="170"/>
      <c r="O293" s="170"/>
      <c r="P293" s="170"/>
      <c r="Q293" s="170"/>
      <c r="R293" s="170"/>
      <c r="S293" s="170"/>
      <c r="T293" s="171"/>
      <c r="AT293" s="166" t="s">
        <v>131</v>
      </c>
      <c r="AU293" s="166" t="s">
        <v>130</v>
      </c>
      <c r="AV293" s="14" t="s">
        <v>129</v>
      </c>
      <c r="AW293" s="14" t="s">
        <v>28</v>
      </c>
      <c r="AX293" s="14" t="s">
        <v>79</v>
      </c>
      <c r="AY293" s="166" t="s">
        <v>123</v>
      </c>
    </row>
    <row r="294" spans="1:65" s="12" customFormat="1" ht="22.9" customHeight="1">
      <c r="B294" s="131"/>
      <c r="D294" s="132" t="s">
        <v>70</v>
      </c>
      <c r="E294" s="141" t="s">
        <v>157</v>
      </c>
      <c r="F294" s="141" t="s">
        <v>398</v>
      </c>
      <c r="J294" s="142">
        <f>BK294</f>
        <v>0</v>
      </c>
      <c r="L294" s="131"/>
      <c r="M294" s="135"/>
      <c r="N294" s="136"/>
      <c r="O294" s="136"/>
      <c r="P294" s="137">
        <f>SUM(P295:P302)</f>
        <v>32.862000000000002</v>
      </c>
      <c r="Q294" s="136"/>
      <c r="R294" s="137">
        <f>SUM(R295:R302)</f>
        <v>35.871029999999998</v>
      </c>
      <c r="S294" s="136"/>
      <c r="T294" s="138">
        <f>SUM(T295:T302)</f>
        <v>0</v>
      </c>
      <c r="AR294" s="132" t="s">
        <v>79</v>
      </c>
      <c r="AT294" s="139" t="s">
        <v>70</v>
      </c>
      <c r="AU294" s="139" t="s">
        <v>79</v>
      </c>
      <c r="AY294" s="132" t="s">
        <v>123</v>
      </c>
      <c r="BK294" s="140">
        <f>SUM(BK295:BK302)</f>
        <v>0</v>
      </c>
    </row>
    <row r="295" spans="1:65" s="2" customFormat="1" ht="21.75" customHeight="1">
      <c r="A295" s="29"/>
      <c r="B295" s="143"/>
      <c r="C295" s="144" t="s">
        <v>399</v>
      </c>
      <c r="D295" s="144" t="s">
        <v>125</v>
      </c>
      <c r="E295" s="145" t="s">
        <v>400</v>
      </c>
      <c r="F295" s="146" t="s">
        <v>401</v>
      </c>
      <c r="G295" s="147" t="s">
        <v>213</v>
      </c>
      <c r="H295" s="148">
        <v>187</v>
      </c>
      <c r="I295" s="149"/>
      <c r="J295" s="149">
        <f>ROUND(I295*H295,2)</f>
        <v>0</v>
      </c>
      <c r="K295" s="150"/>
      <c r="L295" s="30"/>
      <c r="M295" s="151" t="s">
        <v>1</v>
      </c>
      <c r="N295" s="152" t="s">
        <v>37</v>
      </c>
      <c r="O295" s="153">
        <v>0.13200000000000001</v>
      </c>
      <c r="P295" s="153">
        <f>O295*H295</f>
        <v>24.684000000000001</v>
      </c>
      <c r="Q295" s="153">
        <v>9.8530000000000006E-2</v>
      </c>
      <c r="R295" s="153">
        <f>Q295*H295</f>
        <v>18.42511</v>
      </c>
      <c r="S295" s="153">
        <v>0</v>
      </c>
      <c r="T295" s="154">
        <f>S295*H295</f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55" t="s">
        <v>129</v>
      </c>
      <c r="AT295" s="155" t="s">
        <v>125</v>
      </c>
      <c r="AU295" s="155" t="s">
        <v>130</v>
      </c>
      <c r="AY295" s="17" t="s">
        <v>123</v>
      </c>
      <c r="BE295" s="156">
        <f>IF(N295="základná",J295,0)</f>
        <v>0</v>
      </c>
      <c r="BF295" s="156">
        <f>IF(N295="znížená",J295,0)</f>
        <v>0</v>
      </c>
      <c r="BG295" s="156">
        <f>IF(N295="zákl. prenesená",J295,0)</f>
        <v>0</v>
      </c>
      <c r="BH295" s="156">
        <f>IF(N295="zníž. prenesená",J295,0)</f>
        <v>0</v>
      </c>
      <c r="BI295" s="156">
        <f>IF(N295="nulová",J295,0)</f>
        <v>0</v>
      </c>
      <c r="BJ295" s="17" t="s">
        <v>130</v>
      </c>
      <c r="BK295" s="156">
        <f>ROUND(I295*H295,2)</f>
        <v>0</v>
      </c>
      <c r="BL295" s="17" t="s">
        <v>129</v>
      </c>
      <c r="BM295" s="155" t="s">
        <v>402</v>
      </c>
    </row>
    <row r="296" spans="1:65" s="2" customFormat="1" ht="16.5" customHeight="1">
      <c r="A296" s="29"/>
      <c r="B296" s="143"/>
      <c r="C296" s="178" t="s">
        <v>264</v>
      </c>
      <c r="D296" s="178" t="s">
        <v>202</v>
      </c>
      <c r="E296" s="179" t="s">
        <v>403</v>
      </c>
      <c r="F296" s="180" t="s">
        <v>404</v>
      </c>
      <c r="G296" s="181" t="s">
        <v>284</v>
      </c>
      <c r="H296" s="182">
        <v>188.87</v>
      </c>
      <c r="I296" s="183"/>
      <c r="J296" s="183">
        <f>ROUND(I296*H296,2)</f>
        <v>0</v>
      </c>
      <c r="K296" s="184"/>
      <c r="L296" s="185"/>
      <c r="M296" s="186" t="s">
        <v>1</v>
      </c>
      <c r="N296" s="187" t="s">
        <v>37</v>
      </c>
      <c r="O296" s="153">
        <v>0</v>
      </c>
      <c r="P296" s="153">
        <f>O296*H296</f>
        <v>0</v>
      </c>
      <c r="Q296" s="153">
        <v>2.1999999999999999E-2</v>
      </c>
      <c r="R296" s="153">
        <f>Q296*H296</f>
        <v>4.1551400000000003</v>
      </c>
      <c r="S296" s="153">
        <v>0</v>
      </c>
      <c r="T296" s="154">
        <f>S296*H296</f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55" t="s">
        <v>142</v>
      </c>
      <c r="AT296" s="155" t="s">
        <v>202</v>
      </c>
      <c r="AU296" s="155" t="s">
        <v>130</v>
      </c>
      <c r="AY296" s="17" t="s">
        <v>123</v>
      </c>
      <c r="BE296" s="156">
        <f>IF(N296="základná",J296,0)</f>
        <v>0</v>
      </c>
      <c r="BF296" s="156">
        <f>IF(N296="znížená",J296,0)</f>
        <v>0</v>
      </c>
      <c r="BG296" s="156">
        <f>IF(N296="zákl. prenesená",J296,0)</f>
        <v>0</v>
      </c>
      <c r="BH296" s="156">
        <f>IF(N296="zníž. prenesená",J296,0)</f>
        <v>0</v>
      </c>
      <c r="BI296" s="156">
        <f>IF(N296="nulová",J296,0)</f>
        <v>0</v>
      </c>
      <c r="BJ296" s="17" t="s">
        <v>130</v>
      </c>
      <c r="BK296" s="156">
        <f>ROUND(I296*H296,2)</f>
        <v>0</v>
      </c>
      <c r="BL296" s="17" t="s">
        <v>129</v>
      </c>
      <c r="BM296" s="155" t="s">
        <v>405</v>
      </c>
    </row>
    <row r="297" spans="1:65" s="13" customFormat="1">
      <c r="B297" s="157"/>
      <c r="D297" s="158" t="s">
        <v>131</v>
      </c>
      <c r="E297" s="159" t="s">
        <v>1</v>
      </c>
      <c r="F297" s="160" t="s">
        <v>406</v>
      </c>
      <c r="H297" s="161">
        <v>188.87</v>
      </c>
      <c r="L297" s="157"/>
      <c r="M297" s="162"/>
      <c r="N297" s="163"/>
      <c r="O297" s="163"/>
      <c r="P297" s="163"/>
      <c r="Q297" s="163"/>
      <c r="R297" s="163"/>
      <c r="S297" s="163"/>
      <c r="T297" s="164"/>
      <c r="AT297" s="159" t="s">
        <v>131</v>
      </c>
      <c r="AU297" s="159" t="s">
        <v>130</v>
      </c>
      <c r="AV297" s="13" t="s">
        <v>130</v>
      </c>
      <c r="AW297" s="13" t="s">
        <v>28</v>
      </c>
      <c r="AX297" s="13" t="s">
        <v>71</v>
      </c>
      <c r="AY297" s="159" t="s">
        <v>123</v>
      </c>
    </row>
    <row r="298" spans="1:65" s="14" customFormat="1">
      <c r="B298" s="165"/>
      <c r="D298" s="158" t="s">
        <v>131</v>
      </c>
      <c r="E298" s="166" t="s">
        <v>1</v>
      </c>
      <c r="F298" s="167" t="s">
        <v>133</v>
      </c>
      <c r="H298" s="168">
        <v>188.87</v>
      </c>
      <c r="L298" s="165"/>
      <c r="M298" s="169"/>
      <c r="N298" s="170"/>
      <c r="O298" s="170"/>
      <c r="P298" s="170"/>
      <c r="Q298" s="170"/>
      <c r="R298" s="170"/>
      <c r="S298" s="170"/>
      <c r="T298" s="171"/>
      <c r="AT298" s="166" t="s">
        <v>131</v>
      </c>
      <c r="AU298" s="166" t="s">
        <v>130</v>
      </c>
      <c r="AV298" s="14" t="s">
        <v>129</v>
      </c>
      <c r="AW298" s="14" t="s">
        <v>28</v>
      </c>
      <c r="AX298" s="14" t="s">
        <v>79</v>
      </c>
      <c r="AY298" s="166" t="s">
        <v>123</v>
      </c>
    </row>
    <row r="299" spans="1:65" s="2" customFormat="1" ht="21.75" customHeight="1">
      <c r="A299" s="29"/>
      <c r="B299" s="143"/>
      <c r="C299" s="144" t="s">
        <v>407</v>
      </c>
      <c r="D299" s="144" t="s">
        <v>125</v>
      </c>
      <c r="E299" s="145" t="s">
        <v>408</v>
      </c>
      <c r="F299" s="146" t="s">
        <v>409</v>
      </c>
      <c r="G299" s="147" t="s">
        <v>128</v>
      </c>
      <c r="H299" s="148">
        <v>6</v>
      </c>
      <c r="I299" s="149"/>
      <c r="J299" s="149">
        <f>ROUND(I299*H299,2)</f>
        <v>0</v>
      </c>
      <c r="K299" s="150"/>
      <c r="L299" s="30"/>
      <c r="M299" s="151" t="s">
        <v>1</v>
      </c>
      <c r="N299" s="152" t="s">
        <v>37</v>
      </c>
      <c r="O299" s="153">
        <v>1.363</v>
      </c>
      <c r="P299" s="153">
        <f>O299*H299</f>
        <v>8.1780000000000008</v>
      </c>
      <c r="Q299" s="153">
        <v>2.2151299999999998</v>
      </c>
      <c r="R299" s="153">
        <f>Q299*H299</f>
        <v>13.290779999999998</v>
      </c>
      <c r="S299" s="153">
        <v>0</v>
      </c>
      <c r="T299" s="154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55" t="s">
        <v>129</v>
      </c>
      <c r="AT299" s="155" t="s">
        <v>125</v>
      </c>
      <c r="AU299" s="155" t="s">
        <v>130</v>
      </c>
      <c r="AY299" s="17" t="s">
        <v>123</v>
      </c>
      <c r="BE299" s="156">
        <f>IF(N299="základná",J299,0)</f>
        <v>0</v>
      </c>
      <c r="BF299" s="156">
        <f>IF(N299="znížená",J299,0)</f>
        <v>0</v>
      </c>
      <c r="BG299" s="156">
        <f>IF(N299="zákl. prenesená",J299,0)</f>
        <v>0</v>
      </c>
      <c r="BH299" s="156">
        <f>IF(N299="zníž. prenesená",J299,0)</f>
        <v>0</v>
      </c>
      <c r="BI299" s="156">
        <f>IF(N299="nulová",J299,0)</f>
        <v>0</v>
      </c>
      <c r="BJ299" s="17" t="s">
        <v>130</v>
      </c>
      <c r="BK299" s="156">
        <f>ROUND(I299*H299,2)</f>
        <v>0</v>
      </c>
      <c r="BL299" s="17" t="s">
        <v>129</v>
      </c>
      <c r="BM299" s="155" t="s">
        <v>410</v>
      </c>
    </row>
    <row r="300" spans="1:65" s="2" customFormat="1" ht="21.75" customHeight="1">
      <c r="A300" s="29"/>
      <c r="B300" s="143"/>
      <c r="C300" s="144" t="s">
        <v>269</v>
      </c>
      <c r="D300" s="144" t="s">
        <v>125</v>
      </c>
      <c r="E300" s="145" t="s">
        <v>411</v>
      </c>
      <c r="F300" s="146" t="s">
        <v>412</v>
      </c>
      <c r="G300" s="147" t="s">
        <v>191</v>
      </c>
      <c r="H300" s="148">
        <v>2.48</v>
      </c>
      <c r="I300" s="149"/>
      <c r="J300" s="149">
        <f>ROUND(I300*H300,2)</f>
        <v>0</v>
      </c>
      <c r="K300" s="150"/>
      <c r="L300" s="30"/>
      <c r="M300" s="151" t="s">
        <v>1</v>
      </c>
      <c r="N300" s="152" t="s">
        <v>37</v>
      </c>
      <c r="O300" s="153">
        <v>0</v>
      </c>
      <c r="P300" s="153">
        <f>O300*H300</f>
        <v>0</v>
      </c>
      <c r="Q300" s="153">
        <v>0</v>
      </c>
      <c r="R300" s="153">
        <f>Q300*H300</f>
        <v>0</v>
      </c>
      <c r="S300" s="153">
        <v>0</v>
      </c>
      <c r="T300" s="154">
        <f>S300*H300</f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5" t="s">
        <v>129</v>
      </c>
      <c r="AT300" s="155" t="s">
        <v>125</v>
      </c>
      <c r="AU300" s="155" t="s">
        <v>130</v>
      </c>
      <c r="AY300" s="17" t="s">
        <v>123</v>
      </c>
      <c r="BE300" s="156">
        <f>IF(N300="základná",J300,0)</f>
        <v>0</v>
      </c>
      <c r="BF300" s="156">
        <f>IF(N300="znížená",J300,0)</f>
        <v>0</v>
      </c>
      <c r="BG300" s="156">
        <f>IF(N300="zákl. prenesená",J300,0)</f>
        <v>0</v>
      </c>
      <c r="BH300" s="156">
        <f>IF(N300="zníž. prenesená",J300,0)</f>
        <v>0</v>
      </c>
      <c r="BI300" s="156">
        <f>IF(N300="nulová",J300,0)</f>
        <v>0</v>
      </c>
      <c r="BJ300" s="17" t="s">
        <v>130</v>
      </c>
      <c r="BK300" s="156">
        <f>ROUND(I300*H300,2)</f>
        <v>0</v>
      </c>
      <c r="BL300" s="17" t="s">
        <v>129</v>
      </c>
      <c r="BM300" s="155" t="s">
        <v>413</v>
      </c>
    </row>
    <row r="301" spans="1:65" s="13" customFormat="1">
      <c r="B301" s="157"/>
      <c r="D301" s="158" t="s">
        <v>131</v>
      </c>
      <c r="E301" s="159" t="s">
        <v>1</v>
      </c>
      <c r="F301" s="160" t="s">
        <v>414</v>
      </c>
      <c r="H301" s="161">
        <v>2.48</v>
      </c>
      <c r="L301" s="157"/>
      <c r="M301" s="162"/>
      <c r="N301" s="163"/>
      <c r="O301" s="163"/>
      <c r="P301" s="163"/>
      <c r="Q301" s="163"/>
      <c r="R301" s="163"/>
      <c r="S301" s="163"/>
      <c r="T301" s="164"/>
      <c r="AT301" s="159" t="s">
        <v>131</v>
      </c>
      <c r="AU301" s="159" t="s">
        <v>130</v>
      </c>
      <c r="AV301" s="13" t="s">
        <v>130</v>
      </c>
      <c r="AW301" s="13" t="s">
        <v>28</v>
      </c>
      <c r="AX301" s="13" t="s">
        <v>71</v>
      </c>
      <c r="AY301" s="159" t="s">
        <v>123</v>
      </c>
    </row>
    <row r="302" spans="1:65" s="14" customFormat="1">
      <c r="B302" s="165"/>
      <c r="D302" s="158" t="s">
        <v>131</v>
      </c>
      <c r="E302" s="166" t="s">
        <v>1</v>
      </c>
      <c r="F302" s="167" t="s">
        <v>133</v>
      </c>
      <c r="H302" s="168">
        <v>2.48</v>
      </c>
      <c r="L302" s="165"/>
      <c r="M302" s="169"/>
      <c r="N302" s="170"/>
      <c r="O302" s="170"/>
      <c r="P302" s="170"/>
      <c r="Q302" s="170"/>
      <c r="R302" s="170"/>
      <c r="S302" s="170"/>
      <c r="T302" s="171"/>
      <c r="AT302" s="166" t="s">
        <v>131</v>
      </c>
      <c r="AU302" s="166" t="s">
        <v>130</v>
      </c>
      <c r="AV302" s="14" t="s">
        <v>129</v>
      </c>
      <c r="AW302" s="14" t="s">
        <v>28</v>
      </c>
      <c r="AX302" s="14" t="s">
        <v>79</v>
      </c>
      <c r="AY302" s="166" t="s">
        <v>123</v>
      </c>
    </row>
    <row r="303" spans="1:65" s="12" customFormat="1" ht="22.9" customHeight="1">
      <c r="B303" s="131"/>
      <c r="D303" s="132" t="s">
        <v>70</v>
      </c>
      <c r="E303" s="141" t="s">
        <v>415</v>
      </c>
      <c r="F303" s="141" t="s">
        <v>416</v>
      </c>
      <c r="J303" s="142">
        <f>BK303</f>
        <v>0</v>
      </c>
      <c r="L303" s="131"/>
      <c r="M303" s="135"/>
      <c r="N303" s="136"/>
      <c r="O303" s="136"/>
      <c r="P303" s="137">
        <f>P304</f>
        <v>164.34885999999997</v>
      </c>
      <c r="Q303" s="136"/>
      <c r="R303" s="137">
        <f>R304</f>
        <v>0</v>
      </c>
      <c r="S303" s="136"/>
      <c r="T303" s="138">
        <f>T304</f>
        <v>0</v>
      </c>
      <c r="AR303" s="132" t="s">
        <v>79</v>
      </c>
      <c r="AT303" s="139" t="s">
        <v>70</v>
      </c>
      <c r="AU303" s="139" t="s">
        <v>79</v>
      </c>
      <c r="AY303" s="132" t="s">
        <v>123</v>
      </c>
      <c r="BK303" s="140">
        <f>BK304</f>
        <v>0</v>
      </c>
    </row>
    <row r="304" spans="1:65" s="2" customFormat="1" ht="21.75" customHeight="1">
      <c r="A304" s="29"/>
      <c r="B304" s="143"/>
      <c r="C304" s="144" t="s">
        <v>417</v>
      </c>
      <c r="D304" s="144" t="s">
        <v>125</v>
      </c>
      <c r="E304" s="145" t="s">
        <v>619</v>
      </c>
      <c r="F304" s="146" t="s">
        <v>620</v>
      </c>
      <c r="G304" s="147" t="s">
        <v>178</v>
      </c>
      <c r="H304" s="148">
        <v>398.90499999999997</v>
      </c>
      <c r="I304" s="149"/>
      <c r="J304" s="149">
        <f>ROUND(I304*H304,2)</f>
        <v>0</v>
      </c>
      <c r="K304" s="150"/>
      <c r="L304" s="30"/>
      <c r="M304" s="151" t="s">
        <v>1</v>
      </c>
      <c r="N304" s="152" t="s">
        <v>37</v>
      </c>
      <c r="O304" s="153">
        <v>0.41199999999999998</v>
      </c>
      <c r="P304" s="153">
        <f>O304*H304</f>
        <v>164.34885999999997</v>
      </c>
      <c r="Q304" s="153">
        <v>0</v>
      </c>
      <c r="R304" s="153">
        <f>Q304*H304</f>
        <v>0</v>
      </c>
      <c r="S304" s="153">
        <v>0</v>
      </c>
      <c r="T304" s="154">
        <f>S304*H304</f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55" t="s">
        <v>129</v>
      </c>
      <c r="AT304" s="155" t="s">
        <v>125</v>
      </c>
      <c r="AU304" s="155" t="s">
        <v>130</v>
      </c>
      <c r="AY304" s="17" t="s">
        <v>123</v>
      </c>
      <c r="BE304" s="156">
        <f>IF(N304="základná",J304,0)</f>
        <v>0</v>
      </c>
      <c r="BF304" s="156">
        <f>IF(N304="znížená",J304,0)</f>
        <v>0</v>
      </c>
      <c r="BG304" s="156">
        <f>IF(N304="zákl. prenesená",J304,0)</f>
        <v>0</v>
      </c>
      <c r="BH304" s="156">
        <f>IF(N304="zníž. prenesená",J304,0)</f>
        <v>0</v>
      </c>
      <c r="BI304" s="156">
        <f>IF(N304="nulová",J304,0)</f>
        <v>0</v>
      </c>
      <c r="BJ304" s="17" t="s">
        <v>130</v>
      </c>
      <c r="BK304" s="156">
        <f>ROUND(I304*H304,2)</f>
        <v>0</v>
      </c>
      <c r="BL304" s="17" t="s">
        <v>129</v>
      </c>
      <c r="BM304" s="155" t="s">
        <v>418</v>
      </c>
    </row>
    <row r="305" spans="1:65" s="12" customFormat="1" ht="25.9" customHeight="1">
      <c r="B305" s="131"/>
      <c r="D305" s="132" t="s">
        <v>70</v>
      </c>
      <c r="E305" s="133" t="s">
        <v>419</v>
      </c>
      <c r="F305" s="133" t="s">
        <v>420</v>
      </c>
      <c r="J305" s="134">
        <f>BK305</f>
        <v>0</v>
      </c>
      <c r="L305" s="131"/>
      <c r="M305" s="135"/>
      <c r="N305" s="136"/>
      <c r="O305" s="136"/>
      <c r="P305" s="137">
        <f>P306+P324</f>
        <v>117.48419285999999</v>
      </c>
      <c r="Q305" s="136"/>
      <c r="R305" s="137">
        <f>R306+R324</f>
        <v>0.86039505999999988</v>
      </c>
      <c r="S305" s="136"/>
      <c r="T305" s="138">
        <f>T306+T324</f>
        <v>0</v>
      </c>
      <c r="AR305" s="132" t="s">
        <v>130</v>
      </c>
      <c r="AT305" s="139" t="s">
        <v>70</v>
      </c>
      <c r="AU305" s="139" t="s">
        <v>71</v>
      </c>
      <c r="AY305" s="132" t="s">
        <v>123</v>
      </c>
      <c r="BK305" s="140">
        <f>BK306+BK324</f>
        <v>0</v>
      </c>
    </row>
    <row r="306" spans="1:65" s="12" customFormat="1" ht="22.9" customHeight="1">
      <c r="B306" s="131"/>
      <c r="D306" s="132" t="s">
        <v>70</v>
      </c>
      <c r="E306" s="141" t="s">
        <v>421</v>
      </c>
      <c r="F306" s="141" t="s">
        <v>422</v>
      </c>
      <c r="J306" s="142">
        <f>BK306</f>
        <v>0</v>
      </c>
      <c r="L306" s="131"/>
      <c r="M306" s="135"/>
      <c r="N306" s="136"/>
      <c r="O306" s="136"/>
      <c r="P306" s="137">
        <f>SUM(P307:P323)</f>
        <v>79.395707759999993</v>
      </c>
      <c r="Q306" s="136"/>
      <c r="R306" s="137">
        <f>SUM(R307:R323)</f>
        <v>0.82783545999999986</v>
      </c>
      <c r="S306" s="136"/>
      <c r="T306" s="138">
        <f>SUM(T307:T323)</f>
        <v>0</v>
      </c>
      <c r="AR306" s="132" t="s">
        <v>130</v>
      </c>
      <c r="AT306" s="139" t="s">
        <v>70</v>
      </c>
      <c r="AU306" s="139" t="s">
        <v>79</v>
      </c>
      <c r="AY306" s="132" t="s">
        <v>123</v>
      </c>
      <c r="BK306" s="140">
        <f>SUM(BK307:BK323)</f>
        <v>0</v>
      </c>
    </row>
    <row r="307" spans="1:65" s="2" customFormat="1" ht="21.75" customHeight="1">
      <c r="A307" s="29"/>
      <c r="B307" s="143"/>
      <c r="C307" s="144" t="s">
        <v>275</v>
      </c>
      <c r="D307" s="144" t="s">
        <v>125</v>
      </c>
      <c r="E307" s="145" t="s">
        <v>423</v>
      </c>
      <c r="F307" s="146" t="s">
        <v>424</v>
      </c>
      <c r="G307" s="147" t="s">
        <v>191</v>
      </c>
      <c r="H307" s="148">
        <v>103.283</v>
      </c>
      <c r="I307" s="149"/>
      <c r="J307" s="149">
        <f>ROUND(I307*H307,2)</f>
        <v>0</v>
      </c>
      <c r="K307" s="150"/>
      <c r="L307" s="30"/>
      <c r="M307" s="151" t="s">
        <v>1</v>
      </c>
      <c r="N307" s="152" t="s">
        <v>37</v>
      </c>
      <c r="O307" s="153">
        <v>0.45437</v>
      </c>
      <c r="P307" s="153">
        <f>O307*H307</f>
        <v>46.928696709999997</v>
      </c>
      <c r="Q307" s="153">
        <v>4.5199999999999997E-3</v>
      </c>
      <c r="R307" s="153">
        <f>Q307*H307</f>
        <v>0.46683915999999998</v>
      </c>
      <c r="S307" s="153">
        <v>0</v>
      </c>
      <c r="T307" s="154">
        <f>S307*H307</f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55" t="s">
        <v>155</v>
      </c>
      <c r="AT307" s="155" t="s">
        <v>125</v>
      </c>
      <c r="AU307" s="155" t="s">
        <v>130</v>
      </c>
      <c r="AY307" s="17" t="s">
        <v>123</v>
      </c>
      <c r="BE307" s="156">
        <f>IF(N307="základná",J307,0)</f>
        <v>0</v>
      </c>
      <c r="BF307" s="156">
        <f>IF(N307="znížená",J307,0)</f>
        <v>0</v>
      </c>
      <c r="BG307" s="156">
        <f>IF(N307="zákl. prenesená",J307,0)</f>
        <v>0</v>
      </c>
      <c r="BH307" s="156">
        <f>IF(N307="zníž. prenesená",J307,0)</f>
        <v>0</v>
      </c>
      <c r="BI307" s="156">
        <f>IF(N307="nulová",J307,0)</f>
        <v>0</v>
      </c>
      <c r="BJ307" s="17" t="s">
        <v>130</v>
      </c>
      <c r="BK307" s="156">
        <f>ROUND(I307*H307,2)</f>
        <v>0</v>
      </c>
      <c r="BL307" s="17" t="s">
        <v>155</v>
      </c>
      <c r="BM307" s="155" t="s">
        <v>425</v>
      </c>
    </row>
    <row r="308" spans="1:65" s="13" customFormat="1">
      <c r="B308" s="157"/>
      <c r="D308" s="158" t="s">
        <v>131</v>
      </c>
      <c r="E308" s="159" t="s">
        <v>1</v>
      </c>
      <c r="F308" s="160" t="s">
        <v>426</v>
      </c>
      <c r="H308" s="161">
        <v>37</v>
      </c>
      <c r="L308" s="157"/>
      <c r="M308" s="162"/>
      <c r="N308" s="163"/>
      <c r="O308" s="163"/>
      <c r="P308" s="163"/>
      <c r="Q308" s="163"/>
      <c r="R308" s="163"/>
      <c r="S308" s="163"/>
      <c r="T308" s="164"/>
      <c r="AT308" s="159" t="s">
        <v>131</v>
      </c>
      <c r="AU308" s="159" t="s">
        <v>130</v>
      </c>
      <c r="AV308" s="13" t="s">
        <v>130</v>
      </c>
      <c r="AW308" s="13" t="s">
        <v>28</v>
      </c>
      <c r="AX308" s="13" t="s">
        <v>71</v>
      </c>
      <c r="AY308" s="159" t="s">
        <v>123</v>
      </c>
    </row>
    <row r="309" spans="1:65" s="13" customFormat="1">
      <c r="B309" s="157"/>
      <c r="D309" s="158" t="s">
        <v>131</v>
      </c>
      <c r="E309" s="159" t="s">
        <v>1</v>
      </c>
      <c r="F309" s="160" t="s">
        <v>427</v>
      </c>
      <c r="H309" s="161">
        <v>10.78</v>
      </c>
      <c r="L309" s="157"/>
      <c r="M309" s="162"/>
      <c r="N309" s="163"/>
      <c r="O309" s="163"/>
      <c r="P309" s="163"/>
      <c r="Q309" s="163"/>
      <c r="R309" s="163"/>
      <c r="S309" s="163"/>
      <c r="T309" s="164"/>
      <c r="AT309" s="159" t="s">
        <v>131</v>
      </c>
      <c r="AU309" s="159" t="s">
        <v>130</v>
      </c>
      <c r="AV309" s="13" t="s">
        <v>130</v>
      </c>
      <c r="AW309" s="13" t="s">
        <v>28</v>
      </c>
      <c r="AX309" s="13" t="s">
        <v>71</v>
      </c>
      <c r="AY309" s="159" t="s">
        <v>123</v>
      </c>
    </row>
    <row r="310" spans="1:65" s="13" customFormat="1">
      <c r="B310" s="157"/>
      <c r="D310" s="158" t="s">
        <v>131</v>
      </c>
      <c r="E310" s="159" t="s">
        <v>1</v>
      </c>
      <c r="F310" s="160" t="s">
        <v>428</v>
      </c>
      <c r="H310" s="161">
        <v>27</v>
      </c>
      <c r="L310" s="157"/>
      <c r="M310" s="162"/>
      <c r="N310" s="163"/>
      <c r="O310" s="163"/>
      <c r="P310" s="163"/>
      <c r="Q310" s="163"/>
      <c r="R310" s="163"/>
      <c r="S310" s="163"/>
      <c r="T310" s="164"/>
      <c r="AT310" s="159" t="s">
        <v>131</v>
      </c>
      <c r="AU310" s="159" t="s">
        <v>130</v>
      </c>
      <c r="AV310" s="13" t="s">
        <v>130</v>
      </c>
      <c r="AW310" s="13" t="s">
        <v>28</v>
      </c>
      <c r="AX310" s="13" t="s">
        <v>71</v>
      </c>
      <c r="AY310" s="159" t="s">
        <v>123</v>
      </c>
    </row>
    <row r="311" spans="1:65" s="13" customFormat="1">
      <c r="B311" s="157"/>
      <c r="D311" s="158" t="s">
        <v>131</v>
      </c>
      <c r="E311" s="159" t="s">
        <v>1</v>
      </c>
      <c r="F311" s="160" t="s">
        <v>429</v>
      </c>
      <c r="H311" s="161">
        <v>26.343</v>
      </c>
      <c r="L311" s="157"/>
      <c r="M311" s="162"/>
      <c r="N311" s="163"/>
      <c r="O311" s="163"/>
      <c r="P311" s="163"/>
      <c r="Q311" s="163"/>
      <c r="R311" s="163"/>
      <c r="S311" s="163"/>
      <c r="T311" s="164"/>
      <c r="AT311" s="159" t="s">
        <v>131</v>
      </c>
      <c r="AU311" s="159" t="s">
        <v>130</v>
      </c>
      <c r="AV311" s="13" t="s">
        <v>130</v>
      </c>
      <c r="AW311" s="13" t="s">
        <v>28</v>
      </c>
      <c r="AX311" s="13" t="s">
        <v>71</v>
      </c>
      <c r="AY311" s="159" t="s">
        <v>123</v>
      </c>
    </row>
    <row r="312" spans="1:65" s="13" customFormat="1">
      <c r="B312" s="157"/>
      <c r="D312" s="158" t="s">
        <v>131</v>
      </c>
      <c r="E312" s="159" t="s">
        <v>1</v>
      </c>
      <c r="F312" s="160" t="s">
        <v>430</v>
      </c>
      <c r="H312" s="161">
        <v>2.16</v>
      </c>
      <c r="L312" s="157"/>
      <c r="M312" s="162"/>
      <c r="N312" s="163"/>
      <c r="O312" s="163"/>
      <c r="P312" s="163"/>
      <c r="Q312" s="163"/>
      <c r="R312" s="163"/>
      <c r="S312" s="163"/>
      <c r="T312" s="164"/>
      <c r="AT312" s="159" t="s">
        <v>131</v>
      </c>
      <c r="AU312" s="159" t="s">
        <v>130</v>
      </c>
      <c r="AV312" s="13" t="s">
        <v>130</v>
      </c>
      <c r="AW312" s="13" t="s">
        <v>28</v>
      </c>
      <c r="AX312" s="13" t="s">
        <v>71</v>
      </c>
      <c r="AY312" s="159" t="s">
        <v>123</v>
      </c>
    </row>
    <row r="313" spans="1:65" s="14" customFormat="1">
      <c r="B313" s="165"/>
      <c r="D313" s="158" t="s">
        <v>131</v>
      </c>
      <c r="E313" s="166" t="s">
        <v>1</v>
      </c>
      <c r="F313" s="167" t="s">
        <v>133</v>
      </c>
      <c r="H313" s="168">
        <v>103.283</v>
      </c>
      <c r="L313" s="165"/>
      <c r="M313" s="169"/>
      <c r="N313" s="170"/>
      <c r="O313" s="170"/>
      <c r="P313" s="170"/>
      <c r="Q313" s="170"/>
      <c r="R313" s="170"/>
      <c r="S313" s="170"/>
      <c r="T313" s="171"/>
      <c r="AT313" s="166" t="s">
        <v>131</v>
      </c>
      <c r="AU313" s="166" t="s">
        <v>130</v>
      </c>
      <c r="AV313" s="14" t="s">
        <v>129</v>
      </c>
      <c r="AW313" s="14" t="s">
        <v>28</v>
      </c>
      <c r="AX313" s="14" t="s">
        <v>79</v>
      </c>
      <c r="AY313" s="166" t="s">
        <v>123</v>
      </c>
    </row>
    <row r="314" spans="1:65" s="2" customFormat="1" ht="21.75" customHeight="1">
      <c r="A314" s="29"/>
      <c r="B314" s="143"/>
      <c r="C314" s="144" t="s">
        <v>431</v>
      </c>
      <c r="D314" s="144" t="s">
        <v>125</v>
      </c>
      <c r="E314" s="145" t="s">
        <v>432</v>
      </c>
      <c r="F314" s="146" t="s">
        <v>433</v>
      </c>
      <c r="G314" s="147" t="s">
        <v>191</v>
      </c>
      <c r="H314" s="148">
        <v>103.283</v>
      </c>
      <c r="I314" s="149"/>
      <c r="J314" s="149">
        <f>ROUND(I314*H314,2)</f>
        <v>0</v>
      </c>
      <c r="K314" s="150"/>
      <c r="L314" s="30"/>
      <c r="M314" s="151" t="s">
        <v>1</v>
      </c>
      <c r="N314" s="152" t="s">
        <v>37</v>
      </c>
      <c r="O314" s="153">
        <v>0.16531000000000001</v>
      </c>
      <c r="P314" s="153">
        <f>O314*H314</f>
        <v>17.07371273</v>
      </c>
      <c r="Q314" s="153">
        <v>8.0000000000000007E-5</v>
      </c>
      <c r="R314" s="153">
        <f>Q314*H314</f>
        <v>8.2626399999999999E-3</v>
      </c>
      <c r="S314" s="153">
        <v>0</v>
      </c>
      <c r="T314" s="154">
        <f>S314*H314</f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55" t="s">
        <v>155</v>
      </c>
      <c r="AT314" s="155" t="s">
        <v>125</v>
      </c>
      <c r="AU314" s="155" t="s">
        <v>130</v>
      </c>
      <c r="AY314" s="17" t="s">
        <v>123</v>
      </c>
      <c r="BE314" s="156">
        <f>IF(N314="základná",J314,0)</f>
        <v>0</v>
      </c>
      <c r="BF314" s="156">
        <f>IF(N314="znížená",J314,0)</f>
        <v>0</v>
      </c>
      <c r="BG314" s="156">
        <f>IF(N314="zákl. prenesená",J314,0)</f>
        <v>0</v>
      </c>
      <c r="BH314" s="156">
        <f>IF(N314="zníž. prenesená",J314,0)</f>
        <v>0</v>
      </c>
      <c r="BI314" s="156">
        <f>IF(N314="nulová",J314,0)</f>
        <v>0</v>
      </c>
      <c r="BJ314" s="17" t="s">
        <v>130</v>
      </c>
      <c r="BK314" s="156">
        <f>ROUND(I314*H314,2)</f>
        <v>0</v>
      </c>
      <c r="BL314" s="17" t="s">
        <v>155</v>
      </c>
      <c r="BM314" s="155" t="s">
        <v>434</v>
      </c>
    </row>
    <row r="315" spans="1:65" s="2" customFormat="1" ht="16.5" customHeight="1">
      <c r="A315" s="29"/>
      <c r="B315" s="143"/>
      <c r="C315" s="178" t="s">
        <v>280</v>
      </c>
      <c r="D315" s="178" t="s">
        <v>202</v>
      </c>
      <c r="E315" s="179" t="s">
        <v>435</v>
      </c>
      <c r="F315" s="180" t="s">
        <v>436</v>
      </c>
      <c r="G315" s="181" t="s">
        <v>191</v>
      </c>
      <c r="H315" s="182">
        <v>123.94</v>
      </c>
      <c r="I315" s="183"/>
      <c r="J315" s="183">
        <f>ROUND(I315*H315,2)</f>
        <v>0</v>
      </c>
      <c r="K315" s="184"/>
      <c r="L315" s="185"/>
      <c r="M315" s="186" t="s">
        <v>1</v>
      </c>
      <c r="N315" s="187" t="s">
        <v>37</v>
      </c>
      <c r="O315" s="153">
        <v>0</v>
      </c>
      <c r="P315" s="153">
        <f>O315*H315</f>
        <v>0</v>
      </c>
      <c r="Q315" s="153">
        <v>2E-3</v>
      </c>
      <c r="R315" s="153">
        <f>Q315*H315</f>
        <v>0.24787999999999999</v>
      </c>
      <c r="S315" s="153">
        <v>0</v>
      </c>
      <c r="T315" s="154">
        <f>S315*H315</f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55" t="s">
        <v>192</v>
      </c>
      <c r="AT315" s="155" t="s">
        <v>202</v>
      </c>
      <c r="AU315" s="155" t="s">
        <v>130</v>
      </c>
      <c r="AY315" s="17" t="s">
        <v>123</v>
      </c>
      <c r="BE315" s="156">
        <f>IF(N315="základná",J315,0)</f>
        <v>0</v>
      </c>
      <c r="BF315" s="156">
        <f>IF(N315="znížená",J315,0)</f>
        <v>0</v>
      </c>
      <c r="BG315" s="156">
        <f>IF(N315="zákl. prenesená",J315,0)</f>
        <v>0</v>
      </c>
      <c r="BH315" s="156">
        <f>IF(N315="zníž. prenesená",J315,0)</f>
        <v>0</v>
      </c>
      <c r="BI315" s="156">
        <f>IF(N315="nulová",J315,0)</f>
        <v>0</v>
      </c>
      <c r="BJ315" s="17" t="s">
        <v>130</v>
      </c>
      <c r="BK315" s="156">
        <f>ROUND(I315*H315,2)</f>
        <v>0</v>
      </c>
      <c r="BL315" s="17" t="s">
        <v>155</v>
      </c>
      <c r="BM315" s="155" t="s">
        <v>437</v>
      </c>
    </row>
    <row r="316" spans="1:65" s="13" customFormat="1">
      <c r="B316" s="157"/>
      <c r="D316" s="158" t="s">
        <v>131</v>
      </c>
      <c r="E316" s="159" t="s">
        <v>1</v>
      </c>
      <c r="F316" s="160" t="s">
        <v>438</v>
      </c>
      <c r="H316" s="161">
        <v>123.94</v>
      </c>
      <c r="L316" s="157"/>
      <c r="M316" s="162"/>
      <c r="N316" s="163"/>
      <c r="O316" s="163"/>
      <c r="P316" s="163"/>
      <c r="Q316" s="163"/>
      <c r="R316" s="163"/>
      <c r="S316" s="163"/>
      <c r="T316" s="164"/>
      <c r="AT316" s="159" t="s">
        <v>131</v>
      </c>
      <c r="AU316" s="159" t="s">
        <v>130</v>
      </c>
      <c r="AV316" s="13" t="s">
        <v>130</v>
      </c>
      <c r="AW316" s="13" t="s">
        <v>28</v>
      </c>
      <c r="AX316" s="13" t="s">
        <v>71</v>
      </c>
      <c r="AY316" s="159" t="s">
        <v>123</v>
      </c>
    </row>
    <row r="317" spans="1:65" s="14" customFormat="1">
      <c r="B317" s="165"/>
      <c r="D317" s="158" t="s">
        <v>131</v>
      </c>
      <c r="E317" s="166" t="s">
        <v>1</v>
      </c>
      <c r="F317" s="167" t="s">
        <v>133</v>
      </c>
      <c r="H317" s="168">
        <v>123.94</v>
      </c>
      <c r="L317" s="165"/>
      <c r="M317" s="169"/>
      <c r="N317" s="170"/>
      <c r="O317" s="170"/>
      <c r="P317" s="170"/>
      <c r="Q317" s="170"/>
      <c r="R317" s="170"/>
      <c r="S317" s="170"/>
      <c r="T317" s="171"/>
      <c r="AT317" s="166" t="s">
        <v>131</v>
      </c>
      <c r="AU317" s="166" t="s">
        <v>130</v>
      </c>
      <c r="AV317" s="14" t="s">
        <v>129</v>
      </c>
      <c r="AW317" s="14" t="s">
        <v>28</v>
      </c>
      <c r="AX317" s="14" t="s">
        <v>79</v>
      </c>
      <c r="AY317" s="166" t="s">
        <v>123</v>
      </c>
    </row>
    <row r="318" spans="1:65" s="2" customFormat="1" ht="16.5" customHeight="1">
      <c r="A318" s="29"/>
      <c r="B318" s="143"/>
      <c r="C318" s="178" t="s">
        <v>439</v>
      </c>
      <c r="D318" s="178" t="s">
        <v>202</v>
      </c>
      <c r="E318" s="179" t="s">
        <v>440</v>
      </c>
      <c r="F318" s="180" t="s">
        <v>441</v>
      </c>
      <c r="G318" s="181" t="s">
        <v>284</v>
      </c>
      <c r="H318" s="182">
        <v>52</v>
      </c>
      <c r="I318" s="183"/>
      <c r="J318" s="183">
        <f>ROUND(I318*H318,2)</f>
        <v>0</v>
      </c>
      <c r="K318" s="184"/>
      <c r="L318" s="185"/>
      <c r="M318" s="186" t="s">
        <v>1</v>
      </c>
      <c r="N318" s="187" t="s">
        <v>37</v>
      </c>
      <c r="O318" s="153">
        <v>0</v>
      </c>
      <c r="P318" s="153">
        <f>O318*H318</f>
        <v>0</v>
      </c>
      <c r="Q318" s="153">
        <v>1.5E-3</v>
      </c>
      <c r="R318" s="153">
        <f>Q318*H318</f>
        <v>7.8E-2</v>
      </c>
      <c r="S318" s="153">
        <v>0</v>
      </c>
      <c r="T318" s="154">
        <f>S318*H318</f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55" t="s">
        <v>192</v>
      </c>
      <c r="AT318" s="155" t="s">
        <v>202</v>
      </c>
      <c r="AU318" s="155" t="s">
        <v>130</v>
      </c>
      <c r="AY318" s="17" t="s">
        <v>123</v>
      </c>
      <c r="BE318" s="156">
        <f>IF(N318="základná",J318,0)</f>
        <v>0</v>
      </c>
      <c r="BF318" s="156">
        <f>IF(N318="znížená",J318,0)</f>
        <v>0</v>
      </c>
      <c r="BG318" s="156">
        <f>IF(N318="zákl. prenesená",J318,0)</f>
        <v>0</v>
      </c>
      <c r="BH318" s="156">
        <f>IF(N318="zníž. prenesená",J318,0)</f>
        <v>0</v>
      </c>
      <c r="BI318" s="156">
        <f>IF(N318="nulová",J318,0)</f>
        <v>0</v>
      </c>
      <c r="BJ318" s="17" t="s">
        <v>130</v>
      </c>
      <c r="BK318" s="156">
        <f>ROUND(I318*H318,2)</f>
        <v>0</v>
      </c>
      <c r="BL318" s="17" t="s">
        <v>155</v>
      </c>
      <c r="BM318" s="155" t="s">
        <v>442</v>
      </c>
    </row>
    <row r="319" spans="1:65" s="2" customFormat="1" ht="33" customHeight="1">
      <c r="A319" s="29"/>
      <c r="B319" s="143"/>
      <c r="C319" s="144" t="s">
        <v>285</v>
      </c>
      <c r="D319" s="144" t="s">
        <v>125</v>
      </c>
      <c r="E319" s="145" t="s">
        <v>443</v>
      </c>
      <c r="F319" s="146" t="s">
        <v>444</v>
      </c>
      <c r="G319" s="147" t="s">
        <v>191</v>
      </c>
      <c r="H319" s="148">
        <v>103.283</v>
      </c>
      <c r="I319" s="149"/>
      <c r="J319" s="149">
        <f>ROUND(I319*H319,2)</f>
        <v>0</v>
      </c>
      <c r="K319" s="150"/>
      <c r="L319" s="30"/>
      <c r="M319" s="151" t="s">
        <v>1</v>
      </c>
      <c r="N319" s="152" t="s">
        <v>37</v>
      </c>
      <c r="O319" s="153">
        <v>0.14904000000000001</v>
      </c>
      <c r="P319" s="153">
        <f>O319*H319</f>
        <v>15.393298320000001</v>
      </c>
      <c r="Q319" s="153">
        <v>2.0000000000000002E-5</v>
      </c>
      <c r="R319" s="153">
        <f>Q319*H319</f>
        <v>2.06566E-3</v>
      </c>
      <c r="S319" s="153">
        <v>0</v>
      </c>
      <c r="T319" s="154">
        <f>S319*H319</f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55" t="s">
        <v>155</v>
      </c>
      <c r="AT319" s="155" t="s">
        <v>125</v>
      </c>
      <c r="AU319" s="155" t="s">
        <v>130</v>
      </c>
      <c r="AY319" s="17" t="s">
        <v>123</v>
      </c>
      <c r="BE319" s="156">
        <f>IF(N319="základná",J319,0)</f>
        <v>0</v>
      </c>
      <c r="BF319" s="156">
        <f>IF(N319="znížená",J319,0)</f>
        <v>0</v>
      </c>
      <c r="BG319" s="156">
        <f>IF(N319="zákl. prenesená",J319,0)</f>
        <v>0</v>
      </c>
      <c r="BH319" s="156">
        <f>IF(N319="zníž. prenesená",J319,0)</f>
        <v>0</v>
      </c>
      <c r="BI319" s="156">
        <f>IF(N319="nulová",J319,0)</f>
        <v>0</v>
      </c>
      <c r="BJ319" s="17" t="s">
        <v>130</v>
      </c>
      <c r="BK319" s="156">
        <f>ROUND(I319*H319,2)</f>
        <v>0</v>
      </c>
      <c r="BL319" s="17" t="s">
        <v>155</v>
      </c>
      <c r="BM319" s="155" t="s">
        <v>445</v>
      </c>
    </row>
    <row r="320" spans="1:65" s="2" customFormat="1" ht="16.5" customHeight="1">
      <c r="A320" s="29"/>
      <c r="B320" s="143"/>
      <c r="C320" s="178" t="s">
        <v>446</v>
      </c>
      <c r="D320" s="178" t="s">
        <v>202</v>
      </c>
      <c r="E320" s="179" t="s">
        <v>447</v>
      </c>
      <c r="F320" s="180" t="s">
        <v>448</v>
      </c>
      <c r="G320" s="181" t="s">
        <v>191</v>
      </c>
      <c r="H320" s="182">
        <v>123.94</v>
      </c>
      <c r="I320" s="183"/>
      <c r="J320" s="183">
        <f>ROUND(I320*H320,2)</f>
        <v>0</v>
      </c>
      <c r="K320" s="184"/>
      <c r="L320" s="185"/>
      <c r="M320" s="186" t="s">
        <v>1</v>
      </c>
      <c r="N320" s="187" t="s">
        <v>37</v>
      </c>
      <c r="O320" s="153">
        <v>0</v>
      </c>
      <c r="P320" s="153">
        <f>O320*H320</f>
        <v>0</v>
      </c>
      <c r="Q320" s="153">
        <v>2.0000000000000001E-4</v>
      </c>
      <c r="R320" s="153">
        <f>Q320*H320</f>
        <v>2.4788000000000001E-2</v>
      </c>
      <c r="S320" s="153">
        <v>0</v>
      </c>
      <c r="T320" s="154">
        <f>S320*H320</f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55" t="s">
        <v>192</v>
      </c>
      <c r="AT320" s="155" t="s">
        <v>202</v>
      </c>
      <c r="AU320" s="155" t="s">
        <v>130</v>
      </c>
      <c r="AY320" s="17" t="s">
        <v>123</v>
      </c>
      <c r="BE320" s="156">
        <f>IF(N320="základná",J320,0)</f>
        <v>0</v>
      </c>
      <c r="BF320" s="156">
        <f>IF(N320="znížená",J320,0)</f>
        <v>0</v>
      </c>
      <c r="BG320" s="156">
        <f>IF(N320="zákl. prenesená",J320,0)</f>
        <v>0</v>
      </c>
      <c r="BH320" s="156">
        <f>IF(N320="zníž. prenesená",J320,0)</f>
        <v>0</v>
      </c>
      <c r="BI320" s="156">
        <f>IF(N320="nulová",J320,0)</f>
        <v>0</v>
      </c>
      <c r="BJ320" s="17" t="s">
        <v>130</v>
      </c>
      <c r="BK320" s="156">
        <f>ROUND(I320*H320,2)</f>
        <v>0</v>
      </c>
      <c r="BL320" s="17" t="s">
        <v>155</v>
      </c>
      <c r="BM320" s="155" t="s">
        <v>449</v>
      </c>
    </row>
    <row r="321" spans="1:65" s="13" customFormat="1">
      <c r="B321" s="157"/>
      <c r="D321" s="158" t="s">
        <v>131</v>
      </c>
      <c r="E321" s="159" t="s">
        <v>1</v>
      </c>
      <c r="F321" s="160" t="s">
        <v>438</v>
      </c>
      <c r="H321" s="161">
        <v>123.94</v>
      </c>
      <c r="L321" s="157"/>
      <c r="M321" s="162"/>
      <c r="N321" s="163"/>
      <c r="O321" s="163"/>
      <c r="P321" s="163"/>
      <c r="Q321" s="163"/>
      <c r="R321" s="163"/>
      <c r="S321" s="163"/>
      <c r="T321" s="164"/>
      <c r="AT321" s="159" t="s">
        <v>131</v>
      </c>
      <c r="AU321" s="159" t="s">
        <v>130</v>
      </c>
      <c r="AV321" s="13" t="s">
        <v>130</v>
      </c>
      <c r="AW321" s="13" t="s">
        <v>28</v>
      </c>
      <c r="AX321" s="13" t="s">
        <v>71</v>
      </c>
      <c r="AY321" s="159" t="s">
        <v>123</v>
      </c>
    </row>
    <row r="322" spans="1:65" s="14" customFormat="1">
      <c r="B322" s="165"/>
      <c r="D322" s="158" t="s">
        <v>131</v>
      </c>
      <c r="E322" s="166" t="s">
        <v>1</v>
      </c>
      <c r="F322" s="167" t="s">
        <v>133</v>
      </c>
      <c r="H322" s="168">
        <v>123.94</v>
      </c>
      <c r="L322" s="165"/>
      <c r="M322" s="169"/>
      <c r="N322" s="170"/>
      <c r="O322" s="170"/>
      <c r="P322" s="170"/>
      <c r="Q322" s="170"/>
      <c r="R322" s="170"/>
      <c r="S322" s="170"/>
      <c r="T322" s="171"/>
      <c r="AT322" s="166" t="s">
        <v>131</v>
      </c>
      <c r="AU322" s="166" t="s">
        <v>130</v>
      </c>
      <c r="AV322" s="14" t="s">
        <v>129</v>
      </c>
      <c r="AW322" s="14" t="s">
        <v>28</v>
      </c>
      <c r="AX322" s="14" t="s">
        <v>79</v>
      </c>
      <c r="AY322" s="166" t="s">
        <v>123</v>
      </c>
    </row>
    <row r="323" spans="1:65" s="2" customFormat="1" ht="21.75" customHeight="1">
      <c r="A323" s="29"/>
      <c r="B323" s="143"/>
      <c r="C323" s="144" t="s">
        <v>289</v>
      </c>
      <c r="D323" s="144" t="s">
        <v>125</v>
      </c>
      <c r="E323" s="145" t="s">
        <v>450</v>
      </c>
      <c r="F323" s="146" t="s">
        <v>451</v>
      </c>
      <c r="G323" s="147" t="s">
        <v>452</v>
      </c>
      <c r="H323" s="148">
        <v>25.576000000000001</v>
      </c>
      <c r="I323" s="149"/>
      <c r="J323" s="149">
        <f>ROUND(I323*H323,2)</f>
        <v>0</v>
      </c>
      <c r="K323" s="150"/>
      <c r="L323" s="30"/>
      <c r="M323" s="151" t="s">
        <v>1</v>
      </c>
      <c r="N323" s="152" t="s">
        <v>37</v>
      </c>
      <c r="O323" s="153">
        <v>0</v>
      </c>
      <c r="P323" s="153">
        <f>O323*H323</f>
        <v>0</v>
      </c>
      <c r="Q323" s="153">
        <v>0</v>
      </c>
      <c r="R323" s="153">
        <f>Q323*H323</f>
        <v>0</v>
      </c>
      <c r="S323" s="153">
        <v>0</v>
      </c>
      <c r="T323" s="154">
        <f>S323*H323</f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55" t="s">
        <v>155</v>
      </c>
      <c r="AT323" s="155" t="s">
        <v>125</v>
      </c>
      <c r="AU323" s="155" t="s">
        <v>130</v>
      </c>
      <c r="AY323" s="17" t="s">
        <v>123</v>
      </c>
      <c r="BE323" s="156">
        <f>IF(N323="základná",J323,0)</f>
        <v>0</v>
      </c>
      <c r="BF323" s="156">
        <f>IF(N323="znížená",J323,0)</f>
        <v>0</v>
      </c>
      <c r="BG323" s="156">
        <f>IF(N323="zákl. prenesená",J323,0)</f>
        <v>0</v>
      </c>
      <c r="BH323" s="156">
        <f>IF(N323="zníž. prenesená",J323,0)</f>
        <v>0</v>
      </c>
      <c r="BI323" s="156">
        <f>IF(N323="nulová",J323,0)</f>
        <v>0</v>
      </c>
      <c r="BJ323" s="17" t="s">
        <v>130</v>
      </c>
      <c r="BK323" s="156">
        <f>ROUND(I323*H323,2)</f>
        <v>0</v>
      </c>
      <c r="BL323" s="17" t="s">
        <v>155</v>
      </c>
      <c r="BM323" s="155" t="s">
        <v>453</v>
      </c>
    </row>
    <row r="324" spans="1:65" s="12" customFormat="1" ht="22.9" customHeight="1">
      <c r="B324" s="131"/>
      <c r="D324" s="132" t="s">
        <v>70</v>
      </c>
      <c r="E324" s="141" t="s">
        <v>454</v>
      </c>
      <c r="F324" s="141" t="s">
        <v>455</v>
      </c>
      <c r="J324" s="142">
        <f>BK324</f>
        <v>0</v>
      </c>
      <c r="L324" s="131"/>
      <c r="M324" s="135"/>
      <c r="N324" s="136"/>
      <c r="O324" s="136"/>
      <c r="P324" s="137">
        <f>SUM(P325:P330)</f>
        <v>38.0884851</v>
      </c>
      <c r="Q324" s="136"/>
      <c r="R324" s="137">
        <f>SUM(R325:R330)</f>
        <v>3.2559600000000001E-2</v>
      </c>
      <c r="S324" s="136"/>
      <c r="T324" s="138">
        <f>SUM(T325:T330)</f>
        <v>0</v>
      </c>
      <c r="AR324" s="132" t="s">
        <v>130</v>
      </c>
      <c r="AT324" s="139" t="s">
        <v>70</v>
      </c>
      <c r="AU324" s="139" t="s">
        <v>79</v>
      </c>
      <c r="AY324" s="132" t="s">
        <v>123</v>
      </c>
      <c r="BK324" s="140">
        <f>SUM(BK325:BK330)</f>
        <v>0</v>
      </c>
    </row>
    <row r="325" spans="1:65" s="2" customFormat="1" ht="21.75" customHeight="1">
      <c r="A325" s="29"/>
      <c r="B325" s="143"/>
      <c r="C325" s="144" t="s">
        <v>456</v>
      </c>
      <c r="D325" s="144" t="s">
        <v>125</v>
      </c>
      <c r="E325" s="145" t="s">
        <v>457</v>
      </c>
      <c r="F325" s="146" t="s">
        <v>458</v>
      </c>
      <c r="G325" s="147" t="s">
        <v>213</v>
      </c>
      <c r="H325" s="148">
        <v>18.93</v>
      </c>
      <c r="I325" s="149"/>
      <c r="J325" s="149">
        <f>ROUND(I325*H325,2)</f>
        <v>0</v>
      </c>
      <c r="K325" s="150"/>
      <c r="L325" s="30"/>
      <c r="M325" s="151" t="s">
        <v>1</v>
      </c>
      <c r="N325" s="152" t="s">
        <v>37</v>
      </c>
      <c r="O325" s="153">
        <v>2.01207</v>
      </c>
      <c r="P325" s="153">
        <f>O325*H325</f>
        <v>38.0884851</v>
      </c>
      <c r="Q325" s="153">
        <v>1.72E-3</v>
      </c>
      <c r="R325" s="153">
        <f>Q325*H325</f>
        <v>3.2559600000000001E-2</v>
      </c>
      <c r="S325" s="153">
        <v>0</v>
      </c>
      <c r="T325" s="154">
        <f>S325*H325</f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55" t="s">
        <v>155</v>
      </c>
      <c r="AT325" s="155" t="s">
        <v>125</v>
      </c>
      <c r="AU325" s="155" t="s">
        <v>130</v>
      </c>
      <c r="AY325" s="17" t="s">
        <v>123</v>
      </c>
      <c r="BE325" s="156">
        <f>IF(N325="základná",J325,0)</f>
        <v>0</v>
      </c>
      <c r="BF325" s="156">
        <f>IF(N325="znížená",J325,0)</f>
        <v>0</v>
      </c>
      <c r="BG325" s="156">
        <f>IF(N325="zákl. prenesená",J325,0)</f>
        <v>0</v>
      </c>
      <c r="BH325" s="156">
        <f>IF(N325="zníž. prenesená",J325,0)</f>
        <v>0</v>
      </c>
      <c r="BI325" s="156">
        <f>IF(N325="nulová",J325,0)</f>
        <v>0</v>
      </c>
      <c r="BJ325" s="17" t="s">
        <v>130</v>
      </c>
      <c r="BK325" s="156">
        <f>ROUND(I325*H325,2)</f>
        <v>0</v>
      </c>
      <c r="BL325" s="17" t="s">
        <v>155</v>
      </c>
      <c r="BM325" s="155" t="s">
        <v>459</v>
      </c>
    </row>
    <row r="326" spans="1:65" s="13" customFormat="1">
      <c r="B326" s="157"/>
      <c r="D326" s="158" t="s">
        <v>131</v>
      </c>
      <c r="E326" s="159" t="s">
        <v>1</v>
      </c>
      <c r="F326" s="160" t="s">
        <v>460</v>
      </c>
      <c r="H326" s="161">
        <v>18.93</v>
      </c>
      <c r="L326" s="157"/>
      <c r="M326" s="162"/>
      <c r="N326" s="163"/>
      <c r="O326" s="163"/>
      <c r="P326" s="163"/>
      <c r="Q326" s="163"/>
      <c r="R326" s="163"/>
      <c r="S326" s="163"/>
      <c r="T326" s="164"/>
      <c r="AT326" s="159" t="s">
        <v>131</v>
      </c>
      <c r="AU326" s="159" t="s">
        <v>130</v>
      </c>
      <c r="AV326" s="13" t="s">
        <v>130</v>
      </c>
      <c r="AW326" s="13" t="s">
        <v>28</v>
      </c>
      <c r="AX326" s="13" t="s">
        <v>71</v>
      </c>
      <c r="AY326" s="159" t="s">
        <v>123</v>
      </c>
    </row>
    <row r="327" spans="1:65" s="14" customFormat="1">
      <c r="B327" s="165"/>
      <c r="D327" s="158" t="s">
        <v>131</v>
      </c>
      <c r="E327" s="166" t="s">
        <v>1</v>
      </c>
      <c r="F327" s="167" t="s">
        <v>133</v>
      </c>
      <c r="H327" s="168">
        <v>18.93</v>
      </c>
      <c r="L327" s="165"/>
      <c r="M327" s="169"/>
      <c r="N327" s="170"/>
      <c r="O327" s="170"/>
      <c r="P327" s="170"/>
      <c r="Q327" s="170"/>
      <c r="R327" s="170"/>
      <c r="S327" s="170"/>
      <c r="T327" s="171"/>
      <c r="AT327" s="166" t="s">
        <v>131</v>
      </c>
      <c r="AU327" s="166" t="s">
        <v>130</v>
      </c>
      <c r="AV327" s="14" t="s">
        <v>129</v>
      </c>
      <c r="AW327" s="14" t="s">
        <v>28</v>
      </c>
      <c r="AX327" s="14" t="s">
        <v>79</v>
      </c>
      <c r="AY327" s="166" t="s">
        <v>123</v>
      </c>
    </row>
    <row r="328" spans="1:65" s="2" customFormat="1" ht="21.75" customHeight="1">
      <c r="A328" s="29"/>
      <c r="B328" s="143"/>
      <c r="C328" s="178" t="s">
        <v>294</v>
      </c>
      <c r="D328" s="178" t="s">
        <v>202</v>
      </c>
      <c r="E328" s="179" t="s">
        <v>461</v>
      </c>
      <c r="F328" s="180" t="s">
        <v>462</v>
      </c>
      <c r="G328" s="181" t="s">
        <v>213</v>
      </c>
      <c r="H328" s="182">
        <v>18.93</v>
      </c>
      <c r="I328" s="183"/>
      <c r="J328" s="183">
        <f>ROUND(I328*H328,2)</f>
        <v>0</v>
      </c>
      <c r="K328" s="184"/>
      <c r="L328" s="185"/>
      <c r="M328" s="186" t="s">
        <v>1</v>
      </c>
      <c r="N328" s="187" t="s">
        <v>37</v>
      </c>
      <c r="O328" s="153">
        <v>0</v>
      </c>
      <c r="P328" s="153">
        <f>O328*H328</f>
        <v>0</v>
      </c>
      <c r="Q328" s="153">
        <v>0</v>
      </c>
      <c r="R328" s="153">
        <f>Q328*H328</f>
        <v>0</v>
      </c>
      <c r="S328" s="153">
        <v>0</v>
      </c>
      <c r="T328" s="154">
        <f>S328*H328</f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55" t="s">
        <v>192</v>
      </c>
      <c r="AT328" s="155" t="s">
        <v>202</v>
      </c>
      <c r="AU328" s="155" t="s">
        <v>130</v>
      </c>
      <c r="AY328" s="17" t="s">
        <v>123</v>
      </c>
      <c r="BE328" s="156">
        <f>IF(N328="základná",J328,0)</f>
        <v>0</v>
      </c>
      <c r="BF328" s="156">
        <f>IF(N328="znížená",J328,0)</f>
        <v>0</v>
      </c>
      <c r="BG328" s="156">
        <f>IF(N328="zákl. prenesená",J328,0)</f>
        <v>0</v>
      </c>
      <c r="BH328" s="156">
        <f>IF(N328="zníž. prenesená",J328,0)</f>
        <v>0</v>
      </c>
      <c r="BI328" s="156">
        <f>IF(N328="nulová",J328,0)</f>
        <v>0</v>
      </c>
      <c r="BJ328" s="17" t="s">
        <v>130</v>
      </c>
      <c r="BK328" s="156">
        <f>ROUND(I328*H328,2)</f>
        <v>0</v>
      </c>
      <c r="BL328" s="17" t="s">
        <v>155</v>
      </c>
      <c r="BM328" s="155" t="s">
        <v>463</v>
      </c>
    </row>
    <row r="329" spans="1:65" s="2" customFormat="1" ht="21.75" customHeight="1">
      <c r="A329" s="29"/>
      <c r="B329" s="143"/>
      <c r="C329" s="144" t="s">
        <v>464</v>
      </c>
      <c r="D329" s="144" t="s">
        <v>125</v>
      </c>
      <c r="E329" s="145" t="s">
        <v>465</v>
      </c>
      <c r="F329" s="146" t="s">
        <v>466</v>
      </c>
      <c r="G329" s="147" t="s">
        <v>213</v>
      </c>
      <c r="H329" s="148">
        <v>8</v>
      </c>
      <c r="I329" s="149"/>
      <c r="J329" s="149">
        <f>ROUND(I329*H329,2)</f>
        <v>0</v>
      </c>
      <c r="K329" s="150"/>
      <c r="L329" s="30"/>
      <c r="M329" s="151" t="s">
        <v>1</v>
      </c>
      <c r="N329" s="152" t="s">
        <v>37</v>
      </c>
      <c r="O329" s="153">
        <v>0</v>
      </c>
      <c r="P329" s="153">
        <f>O329*H329</f>
        <v>0</v>
      </c>
      <c r="Q329" s="153">
        <v>0</v>
      </c>
      <c r="R329" s="153">
        <f>Q329*H329</f>
        <v>0</v>
      </c>
      <c r="S329" s="153">
        <v>0</v>
      </c>
      <c r="T329" s="154">
        <f>S329*H329</f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55" t="s">
        <v>155</v>
      </c>
      <c r="AT329" s="155" t="s">
        <v>125</v>
      </c>
      <c r="AU329" s="155" t="s">
        <v>130</v>
      </c>
      <c r="AY329" s="17" t="s">
        <v>123</v>
      </c>
      <c r="BE329" s="156">
        <f>IF(N329="základná",J329,0)</f>
        <v>0</v>
      </c>
      <c r="BF329" s="156">
        <f>IF(N329="znížená",J329,0)</f>
        <v>0</v>
      </c>
      <c r="BG329" s="156">
        <f>IF(N329="zákl. prenesená",J329,0)</f>
        <v>0</v>
      </c>
      <c r="BH329" s="156">
        <f>IF(N329="zníž. prenesená",J329,0)</f>
        <v>0</v>
      </c>
      <c r="BI329" s="156">
        <f>IF(N329="nulová",J329,0)</f>
        <v>0</v>
      </c>
      <c r="BJ329" s="17" t="s">
        <v>130</v>
      </c>
      <c r="BK329" s="156">
        <f>ROUND(I329*H329,2)</f>
        <v>0</v>
      </c>
      <c r="BL329" s="17" t="s">
        <v>155</v>
      </c>
      <c r="BM329" s="155" t="s">
        <v>467</v>
      </c>
    </row>
    <row r="330" spans="1:65" s="2" customFormat="1" ht="21.75" customHeight="1">
      <c r="A330" s="29"/>
      <c r="B330" s="143"/>
      <c r="C330" s="144" t="s">
        <v>298</v>
      </c>
      <c r="D330" s="144" t="s">
        <v>125</v>
      </c>
      <c r="E330" s="145" t="s">
        <v>468</v>
      </c>
      <c r="F330" s="146" t="s">
        <v>469</v>
      </c>
      <c r="G330" s="147" t="s">
        <v>452</v>
      </c>
      <c r="H330" s="148">
        <v>24.085000000000001</v>
      </c>
      <c r="I330" s="149"/>
      <c r="J330" s="149">
        <f>ROUND(I330*H330,2)</f>
        <v>0</v>
      </c>
      <c r="K330" s="150"/>
      <c r="L330" s="30"/>
      <c r="M330" s="151" t="s">
        <v>1</v>
      </c>
      <c r="N330" s="152" t="s">
        <v>37</v>
      </c>
      <c r="O330" s="153">
        <v>0</v>
      </c>
      <c r="P330" s="153">
        <f>O330*H330</f>
        <v>0</v>
      </c>
      <c r="Q330" s="153">
        <v>0</v>
      </c>
      <c r="R330" s="153">
        <f>Q330*H330</f>
        <v>0</v>
      </c>
      <c r="S330" s="153">
        <v>0</v>
      </c>
      <c r="T330" s="154">
        <f>S330*H330</f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55" t="s">
        <v>155</v>
      </c>
      <c r="AT330" s="155" t="s">
        <v>125</v>
      </c>
      <c r="AU330" s="155" t="s">
        <v>130</v>
      </c>
      <c r="AY330" s="17" t="s">
        <v>123</v>
      </c>
      <c r="BE330" s="156">
        <f>IF(N330="základná",J330,0)</f>
        <v>0</v>
      </c>
      <c r="BF330" s="156">
        <f>IF(N330="znížená",J330,0)</f>
        <v>0</v>
      </c>
      <c r="BG330" s="156">
        <f>IF(N330="zákl. prenesená",J330,0)</f>
        <v>0</v>
      </c>
      <c r="BH330" s="156">
        <f>IF(N330="zníž. prenesená",J330,0)</f>
        <v>0</v>
      </c>
      <c r="BI330" s="156">
        <f>IF(N330="nulová",J330,0)</f>
        <v>0</v>
      </c>
      <c r="BJ330" s="17" t="s">
        <v>130</v>
      </c>
      <c r="BK330" s="156">
        <f>ROUND(I330*H330,2)</f>
        <v>0</v>
      </c>
      <c r="BL330" s="17" t="s">
        <v>155</v>
      </c>
      <c r="BM330" s="155" t="s">
        <v>470</v>
      </c>
    </row>
    <row r="331" spans="1:65" s="12" customFormat="1" ht="25.9" customHeight="1">
      <c r="B331" s="131"/>
      <c r="D331" s="132" t="s">
        <v>70</v>
      </c>
      <c r="E331" s="133" t="s">
        <v>471</v>
      </c>
      <c r="F331" s="133" t="s">
        <v>472</v>
      </c>
      <c r="J331" s="134">
        <f>BK331</f>
        <v>0</v>
      </c>
      <c r="L331" s="131"/>
      <c r="M331" s="135"/>
      <c r="N331" s="136"/>
      <c r="O331" s="136"/>
      <c r="P331" s="137">
        <f>SUM(P332:P346)</f>
        <v>0</v>
      </c>
      <c r="Q331" s="136"/>
      <c r="R331" s="137">
        <f>SUM(R332:R346)</f>
        <v>0</v>
      </c>
      <c r="S331" s="136"/>
      <c r="T331" s="138">
        <f>SUM(T332:T346)</f>
        <v>0</v>
      </c>
      <c r="AR331" s="132" t="s">
        <v>79</v>
      </c>
      <c r="AT331" s="139" t="s">
        <v>70</v>
      </c>
      <c r="AU331" s="139" t="s">
        <v>71</v>
      </c>
      <c r="AY331" s="132" t="s">
        <v>123</v>
      </c>
      <c r="BK331" s="140">
        <f>SUM(BK332:BK346)</f>
        <v>0</v>
      </c>
    </row>
    <row r="332" spans="1:65" s="2" customFormat="1" ht="16.5" customHeight="1">
      <c r="A332" s="29"/>
      <c r="B332" s="143"/>
      <c r="C332" s="144" t="s">
        <v>473</v>
      </c>
      <c r="D332" s="144" t="s">
        <v>125</v>
      </c>
      <c r="E332" s="145" t="s">
        <v>474</v>
      </c>
      <c r="F332" s="146" t="s">
        <v>475</v>
      </c>
      <c r="G332" s="147" t="s">
        <v>284</v>
      </c>
      <c r="H332" s="148">
        <v>1</v>
      </c>
      <c r="I332" s="149"/>
      <c r="J332" s="149">
        <f t="shared" ref="J332:J346" si="10">ROUND(I332*H332,2)</f>
        <v>0</v>
      </c>
      <c r="K332" s="150"/>
      <c r="L332" s="30"/>
      <c r="M332" s="151" t="s">
        <v>1</v>
      </c>
      <c r="N332" s="152" t="s">
        <v>37</v>
      </c>
      <c r="O332" s="153">
        <v>0</v>
      </c>
      <c r="P332" s="153">
        <f t="shared" ref="P332:P346" si="11">O332*H332</f>
        <v>0</v>
      </c>
      <c r="Q332" s="153">
        <v>0</v>
      </c>
      <c r="R332" s="153">
        <f t="shared" ref="R332:R346" si="12">Q332*H332</f>
        <v>0</v>
      </c>
      <c r="S332" s="153">
        <v>0</v>
      </c>
      <c r="T332" s="154">
        <f t="shared" ref="T332:T346" si="13">S332*H332</f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55" t="s">
        <v>129</v>
      </c>
      <c r="AT332" s="155" t="s">
        <v>125</v>
      </c>
      <c r="AU332" s="155" t="s">
        <v>79</v>
      </c>
      <c r="AY332" s="17" t="s">
        <v>123</v>
      </c>
      <c r="BE332" s="156">
        <f t="shared" ref="BE332:BE346" si="14">IF(N332="základná",J332,0)</f>
        <v>0</v>
      </c>
      <c r="BF332" s="156">
        <f t="shared" ref="BF332:BF346" si="15">IF(N332="znížená",J332,0)</f>
        <v>0</v>
      </c>
      <c r="BG332" s="156">
        <f t="shared" ref="BG332:BG346" si="16">IF(N332="zákl. prenesená",J332,0)</f>
        <v>0</v>
      </c>
      <c r="BH332" s="156">
        <f t="shared" ref="BH332:BH346" si="17">IF(N332="zníž. prenesená",J332,0)</f>
        <v>0</v>
      </c>
      <c r="BI332" s="156">
        <f t="shared" ref="BI332:BI346" si="18">IF(N332="nulová",J332,0)</f>
        <v>0</v>
      </c>
      <c r="BJ332" s="17" t="s">
        <v>130</v>
      </c>
      <c r="BK332" s="156">
        <f t="shared" ref="BK332:BK346" si="19">ROUND(I332*H332,2)</f>
        <v>0</v>
      </c>
      <c r="BL332" s="17" t="s">
        <v>129</v>
      </c>
      <c r="BM332" s="155" t="s">
        <v>476</v>
      </c>
    </row>
    <row r="333" spans="1:65" s="2" customFormat="1" ht="21.75" customHeight="1">
      <c r="A333" s="29"/>
      <c r="B333" s="143"/>
      <c r="C333" s="178" t="s">
        <v>324</v>
      </c>
      <c r="D333" s="178" t="s">
        <v>202</v>
      </c>
      <c r="E333" s="179" t="s">
        <v>477</v>
      </c>
      <c r="F333" s="180" t="s">
        <v>478</v>
      </c>
      <c r="G333" s="181" t="s">
        <v>284</v>
      </c>
      <c r="H333" s="182">
        <v>1</v>
      </c>
      <c r="I333" s="183"/>
      <c r="J333" s="183">
        <f t="shared" si="10"/>
        <v>0</v>
      </c>
      <c r="K333" s="184"/>
      <c r="L333" s="185"/>
      <c r="M333" s="186" t="s">
        <v>1</v>
      </c>
      <c r="N333" s="187" t="s">
        <v>37</v>
      </c>
      <c r="O333" s="153">
        <v>0</v>
      </c>
      <c r="P333" s="153">
        <f t="shared" si="11"/>
        <v>0</v>
      </c>
      <c r="Q333" s="153">
        <v>0</v>
      </c>
      <c r="R333" s="153">
        <f t="shared" si="12"/>
        <v>0</v>
      </c>
      <c r="S333" s="153">
        <v>0</v>
      </c>
      <c r="T333" s="154">
        <f t="shared" si="13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55" t="s">
        <v>142</v>
      </c>
      <c r="AT333" s="155" t="s">
        <v>202</v>
      </c>
      <c r="AU333" s="155" t="s">
        <v>79</v>
      </c>
      <c r="AY333" s="17" t="s">
        <v>123</v>
      </c>
      <c r="BE333" s="156">
        <f t="shared" si="14"/>
        <v>0</v>
      </c>
      <c r="BF333" s="156">
        <f t="shared" si="15"/>
        <v>0</v>
      </c>
      <c r="BG333" s="156">
        <f t="shared" si="16"/>
        <v>0</v>
      </c>
      <c r="BH333" s="156">
        <f t="shared" si="17"/>
        <v>0</v>
      </c>
      <c r="BI333" s="156">
        <f t="shared" si="18"/>
        <v>0</v>
      </c>
      <c r="BJ333" s="17" t="s">
        <v>130</v>
      </c>
      <c r="BK333" s="156">
        <f t="shared" si="19"/>
        <v>0</v>
      </c>
      <c r="BL333" s="17" t="s">
        <v>129</v>
      </c>
      <c r="BM333" s="155" t="s">
        <v>479</v>
      </c>
    </row>
    <row r="334" spans="1:65" s="2" customFormat="1" ht="16.5" customHeight="1">
      <c r="A334" s="29"/>
      <c r="B334" s="143"/>
      <c r="C334" s="144" t="s">
        <v>480</v>
      </c>
      <c r="D334" s="144" t="s">
        <v>125</v>
      </c>
      <c r="E334" s="145" t="s">
        <v>481</v>
      </c>
      <c r="F334" s="146" t="s">
        <v>482</v>
      </c>
      <c r="G334" s="147" t="s">
        <v>284</v>
      </c>
      <c r="H334" s="148">
        <v>1</v>
      </c>
      <c r="I334" s="149"/>
      <c r="J334" s="149">
        <f t="shared" si="10"/>
        <v>0</v>
      </c>
      <c r="K334" s="150"/>
      <c r="L334" s="30"/>
      <c r="M334" s="151" t="s">
        <v>1</v>
      </c>
      <c r="N334" s="152" t="s">
        <v>37</v>
      </c>
      <c r="O334" s="153">
        <v>0</v>
      </c>
      <c r="P334" s="153">
        <f t="shared" si="11"/>
        <v>0</v>
      </c>
      <c r="Q334" s="153">
        <v>0</v>
      </c>
      <c r="R334" s="153">
        <f t="shared" si="12"/>
        <v>0</v>
      </c>
      <c r="S334" s="153">
        <v>0</v>
      </c>
      <c r="T334" s="154">
        <f t="shared" si="13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55" t="s">
        <v>129</v>
      </c>
      <c r="AT334" s="155" t="s">
        <v>125</v>
      </c>
      <c r="AU334" s="155" t="s">
        <v>79</v>
      </c>
      <c r="AY334" s="17" t="s">
        <v>123</v>
      </c>
      <c r="BE334" s="156">
        <f t="shared" si="14"/>
        <v>0</v>
      </c>
      <c r="BF334" s="156">
        <f t="shared" si="15"/>
        <v>0</v>
      </c>
      <c r="BG334" s="156">
        <f t="shared" si="16"/>
        <v>0</v>
      </c>
      <c r="BH334" s="156">
        <f t="shared" si="17"/>
        <v>0</v>
      </c>
      <c r="BI334" s="156">
        <f t="shared" si="18"/>
        <v>0</v>
      </c>
      <c r="BJ334" s="17" t="s">
        <v>130</v>
      </c>
      <c r="BK334" s="156">
        <f t="shared" si="19"/>
        <v>0</v>
      </c>
      <c r="BL334" s="17" t="s">
        <v>129</v>
      </c>
      <c r="BM334" s="155" t="s">
        <v>483</v>
      </c>
    </row>
    <row r="335" spans="1:65" s="2" customFormat="1" ht="21.75" customHeight="1">
      <c r="A335" s="29"/>
      <c r="B335" s="143"/>
      <c r="C335" s="178" t="s">
        <v>328</v>
      </c>
      <c r="D335" s="178" t="s">
        <v>202</v>
      </c>
      <c r="E335" s="179" t="s">
        <v>484</v>
      </c>
      <c r="F335" s="180" t="s">
        <v>485</v>
      </c>
      <c r="G335" s="181" t="s">
        <v>284</v>
      </c>
      <c r="H335" s="182">
        <v>1</v>
      </c>
      <c r="I335" s="183"/>
      <c r="J335" s="183">
        <f t="shared" si="10"/>
        <v>0</v>
      </c>
      <c r="K335" s="184"/>
      <c r="L335" s="185"/>
      <c r="M335" s="186" t="s">
        <v>1</v>
      </c>
      <c r="N335" s="187" t="s">
        <v>37</v>
      </c>
      <c r="O335" s="153">
        <v>0</v>
      </c>
      <c r="P335" s="153">
        <f t="shared" si="11"/>
        <v>0</v>
      </c>
      <c r="Q335" s="153">
        <v>0</v>
      </c>
      <c r="R335" s="153">
        <f t="shared" si="12"/>
        <v>0</v>
      </c>
      <c r="S335" s="153">
        <v>0</v>
      </c>
      <c r="T335" s="154">
        <f t="shared" si="13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55" t="s">
        <v>142</v>
      </c>
      <c r="AT335" s="155" t="s">
        <v>202</v>
      </c>
      <c r="AU335" s="155" t="s">
        <v>79</v>
      </c>
      <c r="AY335" s="17" t="s">
        <v>123</v>
      </c>
      <c r="BE335" s="156">
        <f t="shared" si="14"/>
        <v>0</v>
      </c>
      <c r="BF335" s="156">
        <f t="shared" si="15"/>
        <v>0</v>
      </c>
      <c r="BG335" s="156">
        <f t="shared" si="16"/>
        <v>0</v>
      </c>
      <c r="BH335" s="156">
        <f t="shared" si="17"/>
        <v>0</v>
      </c>
      <c r="BI335" s="156">
        <f t="shared" si="18"/>
        <v>0</v>
      </c>
      <c r="BJ335" s="17" t="s">
        <v>130</v>
      </c>
      <c r="BK335" s="156">
        <f t="shared" si="19"/>
        <v>0</v>
      </c>
      <c r="BL335" s="17" t="s">
        <v>129</v>
      </c>
      <c r="BM335" s="155" t="s">
        <v>486</v>
      </c>
    </row>
    <row r="336" spans="1:65" s="2" customFormat="1" ht="21.75" customHeight="1">
      <c r="A336" s="29"/>
      <c r="B336" s="143"/>
      <c r="C336" s="144" t="s">
        <v>487</v>
      </c>
      <c r="D336" s="144" t="s">
        <v>125</v>
      </c>
      <c r="E336" s="145" t="s">
        <v>488</v>
      </c>
      <c r="F336" s="146" t="s">
        <v>489</v>
      </c>
      <c r="G336" s="147" t="s">
        <v>284</v>
      </c>
      <c r="H336" s="148">
        <v>1</v>
      </c>
      <c r="I336" s="149"/>
      <c r="J336" s="149">
        <f t="shared" si="10"/>
        <v>0</v>
      </c>
      <c r="K336" s="150"/>
      <c r="L336" s="30"/>
      <c r="M336" s="151" t="s">
        <v>1</v>
      </c>
      <c r="N336" s="152" t="s">
        <v>37</v>
      </c>
      <c r="O336" s="153">
        <v>0</v>
      </c>
      <c r="P336" s="153">
        <f t="shared" si="11"/>
        <v>0</v>
      </c>
      <c r="Q336" s="153">
        <v>0</v>
      </c>
      <c r="R336" s="153">
        <f t="shared" si="12"/>
        <v>0</v>
      </c>
      <c r="S336" s="153">
        <v>0</v>
      </c>
      <c r="T336" s="154">
        <f t="shared" si="13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55" t="s">
        <v>129</v>
      </c>
      <c r="AT336" s="155" t="s">
        <v>125</v>
      </c>
      <c r="AU336" s="155" t="s">
        <v>79</v>
      </c>
      <c r="AY336" s="17" t="s">
        <v>123</v>
      </c>
      <c r="BE336" s="156">
        <f t="shared" si="14"/>
        <v>0</v>
      </c>
      <c r="BF336" s="156">
        <f t="shared" si="15"/>
        <v>0</v>
      </c>
      <c r="BG336" s="156">
        <f t="shared" si="16"/>
        <v>0</v>
      </c>
      <c r="BH336" s="156">
        <f t="shared" si="17"/>
        <v>0</v>
      </c>
      <c r="BI336" s="156">
        <f t="shared" si="18"/>
        <v>0</v>
      </c>
      <c r="BJ336" s="17" t="s">
        <v>130</v>
      </c>
      <c r="BK336" s="156">
        <f t="shared" si="19"/>
        <v>0</v>
      </c>
      <c r="BL336" s="17" t="s">
        <v>129</v>
      </c>
      <c r="BM336" s="155" t="s">
        <v>490</v>
      </c>
    </row>
    <row r="337" spans="1:65" s="2" customFormat="1" ht="21.75" customHeight="1">
      <c r="A337" s="29"/>
      <c r="B337" s="143"/>
      <c r="C337" s="178" t="s">
        <v>332</v>
      </c>
      <c r="D337" s="178" t="s">
        <v>202</v>
      </c>
      <c r="E337" s="179" t="s">
        <v>491</v>
      </c>
      <c r="F337" s="180" t="s">
        <v>492</v>
      </c>
      <c r="G337" s="181" t="s">
        <v>284</v>
      </c>
      <c r="H337" s="182">
        <v>1</v>
      </c>
      <c r="I337" s="183"/>
      <c r="J337" s="183">
        <f t="shared" si="10"/>
        <v>0</v>
      </c>
      <c r="K337" s="184"/>
      <c r="L337" s="185"/>
      <c r="M337" s="186" t="s">
        <v>1</v>
      </c>
      <c r="N337" s="187" t="s">
        <v>37</v>
      </c>
      <c r="O337" s="153">
        <v>0</v>
      </c>
      <c r="P337" s="153">
        <f t="shared" si="11"/>
        <v>0</v>
      </c>
      <c r="Q337" s="153">
        <v>0</v>
      </c>
      <c r="R337" s="153">
        <f t="shared" si="12"/>
        <v>0</v>
      </c>
      <c r="S337" s="153">
        <v>0</v>
      </c>
      <c r="T337" s="154">
        <f t="shared" si="13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55" t="s">
        <v>142</v>
      </c>
      <c r="AT337" s="155" t="s">
        <v>202</v>
      </c>
      <c r="AU337" s="155" t="s">
        <v>79</v>
      </c>
      <c r="AY337" s="17" t="s">
        <v>123</v>
      </c>
      <c r="BE337" s="156">
        <f t="shared" si="14"/>
        <v>0</v>
      </c>
      <c r="BF337" s="156">
        <f t="shared" si="15"/>
        <v>0</v>
      </c>
      <c r="BG337" s="156">
        <f t="shared" si="16"/>
        <v>0</v>
      </c>
      <c r="BH337" s="156">
        <f t="shared" si="17"/>
        <v>0</v>
      </c>
      <c r="BI337" s="156">
        <f t="shared" si="18"/>
        <v>0</v>
      </c>
      <c r="BJ337" s="17" t="s">
        <v>130</v>
      </c>
      <c r="BK337" s="156">
        <f t="shared" si="19"/>
        <v>0</v>
      </c>
      <c r="BL337" s="17" t="s">
        <v>129</v>
      </c>
      <c r="BM337" s="155" t="s">
        <v>493</v>
      </c>
    </row>
    <row r="338" spans="1:65" s="2" customFormat="1" ht="16.5" customHeight="1">
      <c r="A338" s="29"/>
      <c r="B338" s="143"/>
      <c r="C338" s="144" t="s">
        <v>494</v>
      </c>
      <c r="D338" s="144" t="s">
        <v>125</v>
      </c>
      <c r="E338" s="145" t="s">
        <v>495</v>
      </c>
      <c r="F338" s="146" t="s">
        <v>496</v>
      </c>
      <c r="G338" s="147" t="s">
        <v>284</v>
      </c>
      <c r="H338" s="148">
        <v>9</v>
      </c>
      <c r="I338" s="149"/>
      <c r="J338" s="149">
        <f t="shared" si="10"/>
        <v>0</v>
      </c>
      <c r="K338" s="150"/>
      <c r="L338" s="30"/>
      <c r="M338" s="151" t="s">
        <v>1</v>
      </c>
      <c r="N338" s="152" t="s">
        <v>37</v>
      </c>
      <c r="O338" s="153">
        <v>0</v>
      </c>
      <c r="P338" s="153">
        <f t="shared" si="11"/>
        <v>0</v>
      </c>
      <c r="Q338" s="153">
        <v>0</v>
      </c>
      <c r="R338" s="153">
        <f t="shared" si="12"/>
        <v>0</v>
      </c>
      <c r="S338" s="153">
        <v>0</v>
      </c>
      <c r="T338" s="154">
        <f t="shared" si="13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55" t="s">
        <v>129</v>
      </c>
      <c r="AT338" s="155" t="s">
        <v>125</v>
      </c>
      <c r="AU338" s="155" t="s">
        <v>79</v>
      </c>
      <c r="AY338" s="17" t="s">
        <v>123</v>
      </c>
      <c r="BE338" s="156">
        <f t="shared" si="14"/>
        <v>0</v>
      </c>
      <c r="BF338" s="156">
        <f t="shared" si="15"/>
        <v>0</v>
      </c>
      <c r="BG338" s="156">
        <f t="shared" si="16"/>
        <v>0</v>
      </c>
      <c r="BH338" s="156">
        <f t="shared" si="17"/>
        <v>0</v>
      </c>
      <c r="BI338" s="156">
        <f t="shared" si="18"/>
        <v>0</v>
      </c>
      <c r="BJ338" s="17" t="s">
        <v>130</v>
      </c>
      <c r="BK338" s="156">
        <f t="shared" si="19"/>
        <v>0</v>
      </c>
      <c r="BL338" s="17" t="s">
        <v>129</v>
      </c>
      <c r="BM338" s="155" t="s">
        <v>497</v>
      </c>
    </row>
    <row r="339" spans="1:65" s="2" customFormat="1" ht="33" customHeight="1">
      <c r="A339" s="29"/>
      <c r="B339" s="143"/>
      <c r="C339" s="178" t="s">
        <v>336</v>
      </c>
      <c r="D339" s="178" t="s">
        <v>202</v>
      </c>
      <c r="E339" s="179" t="s">
        <v>498</v>
      </c>
      <c r="F339" s="180" t="s">
        <v>499</v>
      </c>
      <c r="G339" s="181" t="s">
        <v>284</v>
      </c>
      <c r="H339" s="182">
        <v>6</v>
      </c>
      <c r="I339" s="183"/>
      <c r="J339" s="183">
        <f t="shared" si="10"/>
        <v>0</v>
      </c>
      <c r="K339" s="184"/>
      <c r="L339" s="185"/>
      <c r="M339" s="186" t="s">
        <v>1</v>
      </c>
      <c r="N339" s="187" t="s">
        <v>37</v>
      </c>
      <c r="O339" s="153">
        <v>0</v>
      </c>
      <c r="P339" s="153">
        <f t="shared" si="11"/>
        <v>0</v>
      </c>
      <c r="Q339" s="153">
        <v>0</v>
      </c>
      <c r="R339" s="153">
        <f t="shared" si="12"/>
        <v>0</v>
      </c>
      <c r="S339" s="153">
        <v>0</v>
      </c>
      <c r="T339" s="154">
        <f t="shared" si="13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55" t="s">
        <v>142</v>
      </c>
      <c r="AT339" s="155" t="s">
        <v>202</v>
      </c>
      <c r="AU339" s="155" t="s">
        <v>79</v>
      </c>
      <c r="AY339" s="17" t="s">
        <v>123</v>
      </c>
      <c r="BE339" s="156">
        <f t="shared" si="14"/>
        <v>0</v>
      </c>
      <c r="BF339" s="156">
        <f t="shared" si="15"/>
        <v>0</v>
      </c>
      <c r="BG339" s="156">
        <f t="shared" si="16"/>
        <v>0</v>
      </c>
      <c r="BH339" s="156">
        <f t="shared" si="17"/>
        <v>0</v>
      </c>
      <c r="BI339" s="156">
        <f t="shared" si="18"/>
        <v>0</v>
      </c>
      <c r="BJ339" s="17" t="s">
        <v>130</v>
      </c>
      <c r="BK339" s="156">
        <f t="shared" si="19"/>
        <v>0</v>
      </c>
      <c r="BL339" s="17" t="s">
        <v>129</v>
      </c>
      <c r="BM339" s="155" t="s">
        <v>500</v>
      </c>
    </row>
    <row r="340" spans="1:65" s="2" customFormat="1" ht="33" customHeight="1">
      <c r="A340" s="29"/>
      <c r="B340" s="143"/>
      <c r="C340" s="178" t="s">
        <v>501</v>
      </c>
      <c r="D340" s="178" t="s">
        <v>202</v>
      </c>
      <c r="E340" s="179" t="s">
        <v>502</v>
      </c>
      <c r="F340" s="180" t="s">
        <v>503</v>
      </c>
      <c r="G340" s="181" t="s">
        <v>284</v>
      </c>
      <c r="H340" s="182">
        <v>3</v>
      </c>
      <c r="I340" s="183"/>
      <c r="J340" s="183">
        <f t="shared" si="10"/>
        <v>0</v>
      </c>
      <c r="K340" s="184"/>
      <c r="L340" s="185"/>
      <c r="M340" s="186" t="s">
        <v>1</v>
      </c>
      <c r="N340" s="187" t="s">
        <v>37</v>
      </c>
      <c r="O340" s="153">
        <v>0</v>
      </c>
      <c r="P340" s="153">
        <f t="shared" si="11"/>
        <v>0</v>
      </c>
      <c r="Q340" s="153">
        <v>0</v>
      </c>
      <c r="R340" s="153">
        <f t="shared" si="12"/>
        <v>0</v>
      </c>
      <c r="S340" s="153">
        <v>0</v>
      </c>
      <c r="T340" s="154">
        <f t="shared" si="13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55" t="s">
        <v>142</v>
      </c>
      <c r="AT340" s="155" t="s">
        <v>202</v>
      </c>
      <c r="AU340" s="155" t="s">
        <v>79</v>
      </c>
      <c r="AY340" s="17" t="s">
        <v>123</v>
      </c>
      <c r="BE340" s="156">
        <f t="shared" si="14"/>
        <v>0</v>
      </c>
      <c r="BF340" s="156">
        <f t="shared" si="15"/>
        <v>0</v>
      </c>
      <c r="BG340" s="156">
        <f t="shared" si="16"/>
        <v>0</v>
      </c>
      <c r="BH340" s="156">
        <f t="shared" si="17"/>
        <v>0</v>
      </c>
      <c r="BI340" s="156">
        <f t="shared" si="18"/>
        <v>0</v>
      </c>
      <c r="BJ340" s="17" t="s">
        <v>130</v>
      </c>
      <c r="BK340" s="156">
        <f t="shared" si="19"/>
        <v>0</v>
      </c>
      <c r="BL340" s="17" t="s">
        <v>129</v>
      </c>
      <c r="BM340" s="155" t="s">
        <v>504</v>
      </c>
    </row>
    <row r="341" spans="1:65" s="2" customFormat="1" ht="21.75" customHeight="1">
      <c r="A341" s="29"/>
      <c r="B341" s="143"/>
      <c r="C341" s="144" t="s">
        <v>339</v>
      </c>
      <c r="D341" s="144" t="s">
        <v>125</v>
      </c>
      <c r="E341" s="145" t="s">
        <v>505</v>
      </c>
      <c r="F341" s="146" t="s">
        <v>506</v>
      </c>
      <c r="G341" s="147" t="s">
        <v>284</v>
      </c>
      <c r="H341" s="148">
        <v>7</v>
      </c>
      <c r="I341" s="149"/>
      <c r="J341" s="149">
        <f t="shared" si="10"/>
        <v>0</v>
      </c>
      <c r="K341" s="150"/>
      <c r="L341" s="30"/>
      <c r="M341" s="151" t="s">
        <v>1</v>
      </c>
      <c r="N341" s="152" t="s">
        <v>37</v>
      </c>
      <c r="O341" s="153">
        <v>0</v>
      </c>
      <c r="P341" s="153">
        <f t="shared" si="11"/>
        <v>0</v>
      </c>
      <c r="Q341" s="153">
        <v>0</v>
      </c>
      <c r="R341" s="153">
        <f t="shared" si="12"/>
        <v>0</v>
      </c>
      <c r="S341" s="153">
        <v>0</v>
      </c>
      <c r="T341" s="154">
        <f t="shared" si="13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55" t="s">
        <v>129</v>
      </c>
      <c r="AT341" s="155" t="s">
        <v>125</v>
      </c>
      <c r="AU341" s="155" t="s">
        <v>79</v>
      </c>
      <c r="AY341" s="17" t="s">
        <v>123</v>
      </c>
      <c r="BE341" s="156">
        <f t="shared" si="14"/>
        <v>0</v>
      </c>
      <c r="BF341" s="156">
        <f t="shared" si="15"/>
        <v>0</v>
      </c>
      <c r="BG341" s="156">
        <f t="shared" si="16"/>
        <v>0</v>
      </c>
      <c r="BH341" s="156">
        <f t="shared" si="17"/>
        <v>0</v>
      </c>
      <c r="BI341" s="156">
        <f t="shared" si="18"/>
        <v>0</v>
      </c>
      <c r="BJ341" s="17" t="s">
        <v>130</v>
      </c>
      <c r="BK341" s="156">
        <f t="shared" si="19"/>
        <v>0</v>
      </c>
      <c r="BL341" s="17" t="s">
        <v>129</v>
      </c>
      <c r="BM341" s="155" t="s">
        <v>507</v>
      </c>
    </row>
    <row r="342" spans="1:65" s="2" customFormat="1" ht="33" customHeight="1">
      <c r="A342" s="29"/>
      <c r="B342" s="143"/>
      <c r="C342" s="178" t="s">
        <v>508</v>
      </c>
      <c r="D342" s="178" t="s">
        <v>202</v>
      </c>
      <c r="E342" s="179" t="s">
        <v>509</v>
      </c>
      <c r="F342" s="180" t="s">
        <v>510</v>
      </c>
      <c r="G342" s="181" t="s">
        <v>284</v>
      </c>
      <c r="H342" s="182">
        <v>7</v>
      </c>
      <c r="I342" s="183"/>
      <c r="J342" s="183">
        <f t="shared" si="10"/>
        <v>0</v>
      </c>
      <c r="K342" s="184"/>
      <c r="L342" s="185"/>
      <c r="M342" s="186" t="s">
        <v>1</v>
      </c>
      <c r="N342" s="187" t="s">
        <v>37</v>
      </c>
      <c r="O342" s="153">
        <v>0</v>
      </c>
      <c r="P342" s="153">
        <f t="shared" si="11"/>
        <v>0</v>
      </c>
      <c r="Q342" s="153">
        <v>0</v>
      </c>
      <c r="R342" s="153">
        <f t="shared" si="12"/>
        <v>0</v>
      </c>
      <c r="S342" s="153">
        <v>0</v>
      </c>
      <c r="T342" s="154">
        <f t="shared" si="13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55" t="s">
        <v>142</v>
      </c>
      <c r="AT342" s="155" t="s">
        <v>202</v>
      </c>
      <c r="AU342" s="155" t="s">
        <v>79</v>
      </c>
      <c r="AY342" s="17" t="s">
        <v>123</v>
      </c>
      <c r="BE342" s="156">
        <f t="shared" si="14"/>
        <v>0</v>
      </c>
      <c r="BF342" s="156">
        <f t="shared" si="15"/>
        <v>0</v>
      </c>
      <c r="BG342" s="156">
        <f t="shared" si="16"/>
        <v>0</v>
      </c>
      <c r="BH342" s="156">
        <f t="shared" si="17"/>
        <v>0</v>
      </c>
      <c r="BI342" s="156">
        <f t="shared" si="18"/>
        <v>0</v>
      </c>
      <c r="BJ342" s="17" t="s">
        <v>130</v>
      </c>
      <c r="BK342" s="156">
        <f t="shared" si="19"/>
        <v>0</v>
      </c>
      <c r="BL342" s="17" t="s">
        <v>129</v>
      </c>
      <c r="BM342" s="155" t="s">
        <v>511</v>
      </c>
    </row>
    <row r="343" spans="1:65" s="2" customFormat="1" ht="16.5" customHeight="1">
      <c r="A343" s="29"/>
      <c r="B343" s="143"/>
      <c r="C343" s="144" t="s">
        <v>343</v>
      </c>
      <c r="D343" s="144" t="s">
        <v>125</v>
      </c>
      <c r="E343" s="145" t="s">
        <v>512</v>
      </c>
      <c r="F343" s="146" t="s">
        <v>513</v>
      </c>
      <c r="G343" s="147" t="s">
        <v>284</v>
      </c>
      <c r="H343" s="148">
        <v>4</v>
      </c>
      <c r="I343" s="149"/>
      <c r="J343" s="149">
        <f t="shared" si="10"/>
        <v>0</v>
      </c>
      <c r="K343" s="150"/>
      <c r="L343" s="30"/>
      <c r="M343" s="151" t="s">
        <v>1</v>
      </c>
      <c r="N343" s="152" t="s">
        <v>37</v>
      </c>
      <c r="O343" s="153">
        <v>0</v>
      </c>
      <c r="P343" s="153">
        <f t="shared" si="11"/>
        <v>0</v>
      </c>
      <c r="Q343" s="153">
        <v>0</v>
      </c>
      <c r="R343" s="153">
        <f t="shared" si="12"/>
        <v>0</v>
      </c>
      <c r="S343" s="153">
        <v>0</v>
      </c>
      <c r="T343" s="154">
        <f t="shared" si="13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55" t="s">
        <v>129</v>
      </c>
      <c r="AT343" s="155" t="s">
        <v>125</v>
      </c>
      <c r="AU343" s="155" t="s">
        <v>79</v>
      </c>
      <c r="AY343" s="17" t="s">
        <v>123</v>
      </c>
      <c r="BE343" s="156">
        <f t="shared" si="14"/>
        <v>0</v>
      </c>
      <c r="BF343" s="156">
        <f t="shared" si="15"/>
        <v>0</v>
      </c>
      <c r="BG343" s="156">
        <f t="shared" si="16"/>
        <v>0</v>
      </c>
      <c r="BH343" s="156">
        <f t="shared" si="17"/>
        <v>0</v>
      </c>
      <c r="BI343" s="156">
        <f t="shared" si="18"/>
        <v>0</v>
      </c>
      <c r="BJ343" s="17" t="s">
        <v>130</v>
      </c>
      <c r="BK343" s="156">
        <f t="shared" si="19"/>
        <v>0</v>
      </c>
      <c r="BL343" s="17" t="s">
        <v>129</v>
      </c>
      <c r="BM343" s="155" t="s">
        <v>514</v>
      </c>
    </row>
    <row r="344" spans="1:65" s="2" customFormat="1" ht="44.25" customHeight="1">
      <c r="A344" s="29"/>
      <c r="B344" s="143"/>
      <c r="C344" s="178" t="s">
        <v>515</v>
      </c>
      <c r="D344" s="178" t="s">
        <v>202</v>
      </c>
      <c r="E344" s="179" t="s">
        <v>516</v>
      </c>
      <c r="F344" s="180" t="s">
        <v>517</v>
      </c>
      <c r="G344" s="181" t="s">
        <v>284</v>
      </c>
      <c r="H344" s="182">
        <v>4</v>
      </c>
      <c r="I344" s="183"/>
      <c r="J344" s="183">
        <f t="shared" si="10"/>
        <v>0</v>
      </c>
      <c r="K344" s="184"/>
      <c r="L344" s="185"/>
      <c r="M344" s="186" t="s">
        <v>1</v>
      </c>
      <c r="N344" s="187" t="s">
        <v>37</v>
      </c>
      <c r="O344" s="153">
        <v>0</v>
      </c>
      <c r="P344" s="153">
        <f t="shared" si="11"/>
        <v>0</v>
      </c>
      <c r="Q344" s="153">
        <v>0</v>
      </c>
      <c r="R344" s="153">
        <f t="shared" si="12"/>
        <v>0</v>
      </c>
      <c r="S344" s="153">
        <v>0</v>
      </c>
      <c r="T344" s="154">
        <f t="shared" si="13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55" t="s">
        <v>142</v>
      </c>
      <c r="AT344" s="155" t="s">
        <v>202</v>
      </c>
      <c r="AU344" s="155" t="s">
        <v>79</v>
      </c>
      <c r="AY344" s="17" t="s">
        <v>123</v>
      </c>
      <c r="BE344" s="156">
        <f t="shared" si="14"/>
        <v>0</v>
      </c>
      <c r="BF344" s="156">
        <f t="shared" si="15"/>
        <v>0</v>
      </c>
      <c r="BG344" s="156">
        <f t="shared" si="16"/>
        <v>0</v>
      </c>
      <c r="BH344" s="156">
        <f t="shared" si="17"/>
        <v>0</v>
      </c>
      <c r="BI344" s="156">
        <f t="shared" si="18"/>
        <v>0</v>
      </c>
      <c r="BJ344" s="17" t="s">
        <v>130</v>
      </c>
      <c r="BK344" s="156">
        <f t="shared" si="19"/>
        <v>0</v>
      </c>
      <c r="BL344" s="17" t="s">
        <v>129</v>
      </c>
      <c r="BM344" s="155" t="s">
        <v>518</v>
      </c>
    </row>
    <row r="345" spans="1:65" s="2" customFormat="1" ht="16.5" customHeight="1">
      <c r="A345" s="29"/>
      <c r="B345" s="143"/>
      <c r="C345" s="144" t="s">
        <v>519</v>
      </c>
      <c r="D345" s="144" t="s">
        <v>125</v>
      </c>
      <c r="E345" s="145" t="s">
        <v>520</v>
      </c>
      <c r="F345" s="146" t="s">
        <v>521</v>
      </c>
      <c r="G345" s="147" t="s">
        <v>284</v>
      </c>
      <c r="H345" s="148">
        <v>9</v>
      </c>
      <c r="I345" s="149"/>
      <c r="J345" s="149">
        <f t="shared" si="10"/>
        <v>0</v>
      </c>
      <c r="K345" s="150"/>
      <c r="L345" s="30"/>
      <c r="M345" s="151" t="s">
        <v>1</v>
      </c>
      <c r="N345" s="152" t="s">
        <v>37</v>
      </c>
      <c r="O345" s="153">
        <v>0</v>
      </c>
      <c r="P345" s="153">
        <f t="shared" si="11"/>
        <v>0</v>
      </c>
      <c r="Q345" s="153">
        <v>0</v>
      </c>
      <c r="R345" s="153">
        <f t="shared" si="12"/>
        <v>0</v>
      </c>
      <c r="S345" s="153">
        <v>0</v>
      </c>
      <c r="T345" s="154">
        <f t="shared" si="13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55" t="s">
        <v>129</v>
      </c>
      <c r="AT345" s="155" t="s">
        <v>125</v>
      </c>
      <c r="AU345" s="155" t="s">
        <v>79</v>
      </c>
      <c r="AY345" s="17" t="s">
        <v>123</v>
      </c>
      <c r="BE345" s="156">
        <f t="shared" si="14"/>
        <v>0</v>
      </c>
      <c r="BF345" s="156">
        <f t="shared" si="15"/>
        <v>0</v>
      </c>
      <c r="BG345" s="156">
        <f t="shared" si="16"/>
        <v>0</v>
      </c>
      <c r="BH345" s="156">
        <f t="shared" si="17"/>
        <v>0</v>
      </c>
      <c r="BI345" s="156">
        <f t="shared" si="18"/>
        <v>0</v>
      </c>
      <c r="BJ345" s="17" t="s">
        <v>130</v>
      </c>
      <c r="BK345" s="156">
        <f t="shared" si="19"/>
        <v>0</v>
      </c>
      <c r="BL345" s="17" t="s">
        <v>129</v>
      </c>
      <c r="BM345" s="155" t="s">
        <v>522</v>
      </c>
    </row>
    <row r="346" spans="1:65" s="2" customFormat="1" ht="16.5" customHeight="1">
      <c r="A346" s="29"/>
      <c r="B346" s="143"/>
      <c r="C346" s="144" t="s">
        <v>523</v>
      </c>
      <c r="D346" s="144" t="s">
        <v>125</v>
      </c>
      <c r="E346" s="145" t="s">
        <v>524</v>
      </c>
      <c r="F346" s="146" t="s">
        <v>525</v>
      </c>
      <c r="G346" s="147" t="s">
        <v>526</v>
      </c>
      <c r="H346" s="148">
        <v>1</v>
      </c>
      <c r="I346" s="149"/>
      <c r="J346" s="149">
        <f t="shared" si="10"/>
        <v>0</v>
      </c>
      <c r="K346" s="150"/>
      <c r="L346" s="30"/>
      <c r="M346" s="151" t="s">
        <v>1</v>
      </c>
      <c r="N346" s="152" t="s">
        <v>37</v>
      </c>
      <c r="O346" s="153">
        <v>0</v>
      </c>
      <c r="P346" s="153">
        <f t="shared" si="11"/>
        <v>0</v>
      </c>
      <c r="Q346" s="153">
        <v>0</v>
      </c>
      <c r="R346" s="153">
        <f t="shared" si="12"/>
        <v>0</v>
      </c>
      <c r="S346" s="153">
        <v>0</v>
      </c>
      <c r="T346" s="154">
        <f t="shared" si="13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55" t="s">
        <v>129</v>
      </c>
      <c r="AT346" s="155" t="s">
        <v>125</v>
      </c>
      <c r="AU346" s="155" t="s">
        <v>79</v>
      </c>
      <c r="AY346" s="17" t="s">
        <v>123</v>
      </c>
      <c r="BE346" s="156">
        <f t="shared" si="14"/>
        <v>0</v>
      </c>
      <c r="BF346" s="156">
        <f t="shared" si="15"/>
        <v>0</v>
      </c>
      <c r="BG346" s="156">
        <f t="shared" si="16"/>
        <v>0</v>
      </c>
      <c r="BH346" s="156">
        <f t="shared" si="17"/>
        <v>0</v>
      </c>
      <c r="BI346" s="156">
        <f t="shared" si="18"/>
        <v>0</v>
      </c>
      <c r="BJ346" s="17" t="s">
        <v>130</v>
      </c>
      <c r="BK346" s="156">
        <f t="shared" si="19"/>
        <v>0</v>
      </c>
      <c r="BL346" s="17" t="s">
        <v>129</v>
      </c>
      <c r="BM346" s="155" t="s">
        <v>527</v>
      </c>
    </row>
    <row r="347" spans="1:65" s="12" customFormat="1" ht="25.9" customHeight="1">
      <c r="B347" s="131"/>
      <c r="D347" s="132" t="s">
        <v>70</v>
      </c>
      <c r="E347" s="133" t="s">
        <v>528</v>
      </c>
      <c r="F347" s="133" t="s">
        <v>529</v>
      </c>
      <c r="J347" s="134">
        <f>BK347</f>
        <v>0</v>
      </c>
      <c r="L347" s="131"/>
      <c r="M347" s="135"/>
      <c r="N347" s="136"/>
      <c r="O347" s="136"/>
      <c r="P347" s="137">
        <f>SUM(P348:P367)</f>
        <v>0</v>
      </c>
      <c r="Q347" s="136"/>
      <c r="R347" s="137">
        <f>SUM(R348:R367)</f>
        <v>0</v>
      </c>
      <c r="S347" s="136"/>
      <c r="T347" s="138">
        <f>SUM(T348:T367)</f>
        <v>0</v>
      </c>
      <c r="AR347" s="132" t="s">
        <v>79</v>
      </c>
      <c r="AT347" s="139" t="s">
        <v>70</v>
      </c>
      <c r="AU347" s="139" t="s">
        <v>71</v>
      </c>
      <c r="AY347" s="132" t="s">
        <v>123</v>
      </c>
      <c r="BK347" s="140">
        <f>SUM(BK348:BK367)</f>
        <v>0</v>
      </c>
    </row>
    <row r="348" spans="1:65" s="2" customFormat="1" ht="21.75" customHeight="1">
      <c r="A348" s="29"/>
      <c r="B348" s="143"/>
      <c r="C348" s="144" t="s">
        <v>530</v>
      </c>
      <c r="D348" s="144" t="s">
        <v>125</v>
      </c>
      <c r="E348" s="145" t="s">
        <v>531</v>
      </c>
      <c r="F348" s="146" t="s">
        <v>532</v>
      </c>
      <c r="G348" s="147" t="s">
        <v>191</v>
      </c>
      <c r="H348" s="148">
        <v>37</v>
      </c>
      <c r="I348" s="149"/>
      <c r="J348" s="149">
        <f t="shared" ref="J348:J367" si="20">ROUND(I348*H348,2)</f>
        <v>0</v>
      </c>
      <c r="K348" s="150"/>
      <c r="L348" s="30"/>
      <c r="M348" s="151" t="s">
        <v>1</v>
      </c>
      <c r="N348" s="152" t="s">
        <v>37</v>
      </c>
      <c r="O348" s="153">
        <v>0</v>
      </c>
      <c r="P348" s="153">
        <f t="shared" ref="P348:P367" si="21">O348*H348</f>
        <v>0</v>
      </c>
      <c r="Q348" s="153">
        <v>0</v>
      </c>
      <c r="R348" s="153">
        <f t="shared" ref="R348:R367" si="22">Q348*H348</f>
        <v>0</v>
      </c>
      <c r="S348" s="153">
        <v>0</v>
      </c>
      <c r="T348" s="154">
        <f t="shared" ref="T348:T367" si="23">S348*H348</f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55" t="s">
        <v>129</v>
      </c>
      <c r="AT348" s="155" t="s">
        <v>125</v>
      </c>
      <c r="AU348" s="155" t="s">
        <v>79</v>
      </c>
      <c r="AY348" s="17" t="s">
        <v>123</v>
      </c>
      <c r="BE348" s="156">
        <f t="shared" ref="BE348:BE367" si="24">IF(N348="základná",J348,0)</f>
        <v>0</v>
      </c>
      <c r="BF348" s="156">
        <f t="shared" ref="BF348:BF367" si="25">IF(N348="znížená",J348,0)</f>
        <v>0</v>
      </c>
      <c r="BG348" s="156">
        <f t="shared" ref="BG348:BG367" si="26">IF(N348="zákl. prenesená",J348,0)</f>
        <v>0</v>
      </c>
      <c r="BH348" s="156">
        <f t="shared" ref="BH348:BH367" si="27">IF(N348="zníž. prenesená",J348,0)</f>
        <v>0</v>
      </c>
      <c r="BI348" s="156">
        <f t="shared" ref="BI348:BI367" si="28">IF(N348="nulová",J348,0)</f>
        <v>0</v>
      </c>
      <c r="BJ348" s="17" t="s">
        <v>130</v>
      </c>
      <c r="BK348" s="156">
        <f t="shared" ref="BK348:BK367" si="29">ROUND(I348*H348,2)</f>
        <v>0</v>
      </c>
      <c r="BL348" s="17" t="s">
        <v>129</v>
      </c>
      <c r="BM348" s="155" t="s">
        <v>533</v>
      </c>
    </row>
    <row r="349" spans="1:65" s="2" customFormat="1" ht="21.75" customHeight="1">
      <c r="A349" s="29"/>
      <c r="B349" s="143"/>
      <c r="C349" s="144" t="s">
        <v>534</v>
      </c>
      <c r="D349" s="144" t="s">
        <v>125</v>
      </c>
      <c r="E349" s="145" t="s">
        <v>535</v>
      </c>
      <c r="F349" s="146" t="s">
        <v>536</v>
      </c>
      <c r="G349" s="147" t="s">
        <v>191</v>
      </c>
      <c r="H349" s="148">
        <v>150</v>
      </c>
      <c r="I349" s="149"/>
      <c r="J349" s="149">
        <f t="shared" si="20"/>
        <v>0</v>
      </c>
      <c r="K349" s="150"/>
      <c r="L349" s="30"/>
      <c r="M349" s="151" t="s">
        <v>1</v>
      </c>
      <c r="N349" s="152" t="s">
        <v>37</v>
      </c>
      <c r="O349" s="153">
        <v>0</v>
      </c>
      <c r="P349" s="153">
        <f t="shared" si="21"/>
        <v>0</v>
      </c>
      <c r="Q349" s="153">
        <v>0</v>
      </c>
      <c r="R349" s="153">
        <f t="shared" si="22"/>
        <v>0</v>
      </c>
      <c r="S349" s="153">
        <v>0</v>
      </c>
      <c r="T349" s="154">
        <f t="shared" si="23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55" t="s">
        <v>129</v>
      </c>
      <c r="AT349" s="155" t="s">
        <v>125</v>
      </c>
      <c r="AU349" s="155" t="s">
        <v>79</v>
      </c>
      <c r="AY349" s="17" t="s">
        <v>123</v>
      </c>
      <c r="BE349" s="156">
        <f t="shared" si="24"/>
        <v>0</v>
      </c>
      <c r="BF349" s="156">
        <f t="shared" si="25"/>
        <v>0</v>
      </c>
      <c r="BG349" s="156">
        <f t="shared" si="26"/>
        <v>0</v>
      </c>
      <c r="BH349" s="156">
        <f t="shared" si="27"/>
        <v>0</v>
      </c>
      <c r="BI349" s="156">
        <f t="shared" si="28"/>
        <v>0</v>
      </c>
      <c r="BJ349" s="17" t="s">
        <v>130</v>
      </c>
      <c r="BK349" s="156">
        <f t="shared" si="29"/>
        <v>0</v>
      </c>
      <c r="BL349" s="17" t="s">
        <v>129</v>
      </c>
      <c r="BM349" s="155" t="s">
        <v>537</v>
      </c>
    </row>
    <row r="350" spans="1:65" s="2" customFormat="1" ht="21.75" customHeight="1">
      <c r="A350" s="29"/>
      <c r="B350" s="143"/>
      <c r="C350" s="144" t="s">
        <v>347</v>
      </c>
      <c r="D350" s="144" t="s">
        <v>125</v>
      </c>
      <c r="E350" s="145" t="s">
        <v>538</v>
      </c>
      <c r="F350" s="146" t="s">
        <v>539</v>
      </c>
      <c r="G350" s="147" t="s">
        <v>191</v>
      </c>
      <c r="H350" s="148">
        <v>150</v>
      </c>
      <c r="I350" s="149"/>
      <c r="J350" s="149">
        <f t="shared" si="20"/>
        <v>0</v>
      </c>
      <c r="K350" s="150"/>
      <c r="L350" s="30"/>
      <c r="M350" s="151" t="s">
        <v>1</v>
      </c>
      <c r="N350" s="152" t="s">
        <v>37</v>
      </c>
      <c r="O350" s="153">
        <v>0</v>
      </c>
      <c r="P350" s="153">
        <f t="shared" si="21"/>
        <v>0</v>
      </c>
      <c r="Q350" s="153">
        <v>0</v>
      </c>
      <c r="R350" s="153">
        <f t="shared" si="22"/>
        <v>0</v>
      </c>
      <c r="S350" s="153">
        <v>0</v>
      </c>
      <c r="T350" s="154">
        <f t="shared" si="23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55" t="s">
        <v>129</v>
      </c>
      <c r="AT350" s="155" t="s">
        <v>125</v>
      </c>
      <c r="AU350" s="155" t="s">
        <v>79</v>
      </c>
      <c r="AY350" s="17" t="s">
        <v>123</v>
      </c>
      <c r="BE350" s="156">
        <f t="shared" si="24"/>
        <v>0</v>
      </c>
      <c r="BF350" s="156">
        <f t="shared" si="25"/>
        <v>0</v>
      </c>
      <c r="BG350" s="156">
        <f t="shared" si="26"/>
        <v>0</v>
      </c>
      <c r="BH350" s="156">
        <f t="shared" si="27"/>
        <v>0</v>
      </c>
      <c r="BI350" s="156">
        <f t="shared" si="28"/>
        <v>0</v>
      </c>
      <c r="BJ350" s="17" t="s">
        <v>130</v>
      </c>
      <c r="BK350" s="156">
        <f t="shared" si="29"/>
        <v>0</v>
      </c>
      <c r="BL350" s="17" t="s">
        <v>129</v>
      </c>
      <c r="BM350" s="155" t="s">
        <v>540</v>
      </c>
    </row>
    <row r="351" spans="1:65" s="2" customFormat="1" ht="16.5" customHeight="1">
      <c r="A351" s="29"/>
      <c r="B351" s="143"/>
      <c r="C351" s="144" t="s">
        <v>541</v>
      </c>
      <c r="D351" s="144" t="s">
        <v>125</v>
      </c>
      <c r="E351" s="145" t="s">
        <v>542</v>
      </c>
      <c r="F351" s="146" t="s">
        <v>543</v>
      </c>
      <c r="G351" s="147" t="s">
        <v>191</v>
      </c>
      <c r="H351" s="148">
        <v>1000</v>
      </c>
      <c r="I351" s="149"/>
      <c r="J351" s="149">
        <f t="shared" si="20"/>
        <v>0</v>
      </c>
      <c r="K351" s="150"/>
      <c r="L351" s="30"/>
      <c r="M351" s="151" t="s">
        <v>1</v>
      </c>
      <c r="N351" s="152" t="s">
        <v>37</v>
      </c>
      <c r="O351" s="153">
        <v>0</v>
      </c>
      <c r="P351" s="153">
        <f t="shared" si="21"/>
        <v>0</v>
      </c>
      <c r="Q351" s="153">
        <v>0</v>
      </c>
      <c r="R351" s="153">
        <f t="shared" si="22"/>
        <v>0</v>
      </c>
      <c r="S351" s="153">
        <v>0</v>
      </c>
      <c r="T351" s="154">
        <f t="shared" si="23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55" t="s">
        <v>129</v>
      </c>
      <c r="AT351" s="155" t="s">
        <v>125</v>
      </c>
      <c r="AU351" s="155" t="s">
        <v>79</v>
      </c>
      <c r="AY351" s="17" t="s">
        <v>123</v>
      </c>
      <c r="BE351" s="156">
        <f t="shared" si="24"/>
        <v>0</v>
      </c>
      <c r="BF351" s="156">
        <f t="shared" si="25"/>
        <v>0</v>
      </c>
      <c r="BG351" s="156">
        <f t="shared" si="26"/>
        <v>0</v>
      </c>
      <c r="BH351" s="156">
        <f t="shared" si="27"/>
        <v>0</v>
      </c>
      <c r="BI351" s="156">
        <f t="shared" si="28"/>
        <v>0</v>
      </c>
      <c r="BJ351" s="17" t="s">
        <v>130</v>
      </c>
      <c r="BK351" s="156">
        <f t="shared" si="29"/>
        <v>0</v>
      </c>
      <c r="BL351" s="17" t="s">
        <v>129</v>
      </c>
      <c r="BM351" s="155" t="s">
        <v>544</v>
      </c>
    </row>
    <row r="352" spans="1:65" s="2" customFormat="1" ht="21.75" customHeight="1">
      <c r="A352" s="29"/>
      <c r="B352" s="143"/>
      <c r="C352" s="144" t="s">
        <v>351</v>
      </c>
      <c r="D352" s="144" t="s">
        <v>125</v>
      </c>
      <c r="E352" s="145" t="s">
        <v>545</v>
      </c>
      <c r="F352" s="146" t="s">
        <v>546</v>
      </c>
      <c r="G352" s="147" t="s">
        <v>128</v>
      </c>
      <c r="H352" s="148">
        <v>5</v>
      </c>
      <c r="I352" s="149"/>
      <c r="J352" s="149">
        <f t="shared" si="20"/>
        <v>0</v>
      </c>
      <c r="K352" s="150"/>
      <c r="L352" s="30"/>
      <c r="M352" s="151" t="s">
        <v>1</v>
      </c>
      <c r="N352" s="152" t="s">
        <v>37</v>
      </c>
      <c r="O352" s="153">
        <v>0</v>
      </c>
      <c r="P352" s="153">
        <f t="shared" si="21"/>
        <v>0</v>
      </c>
      <c r="Q352" s="153">
        <v>0</v>
      </c>
      <c r="R352" s="153">
        <f t="shared" si="22"/>
        <v>0</v>
      </c>
      <c r="S352" s="153">
        <v>0</v>
      </c>
      <c r="T352" s="154">
        <f t="shared" si="23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55" t="s">
        <v>129</v>
      </c>
      <c r="AT352" s="155" t="s">
        <v>125</v>
      </c>
      <c r="AU352" s="155" t="s">
        <v>79</v>
      </c>
      <c r="AY352" s="17" t="s">
        <v>123</v>
      </c>
      <c r="BE352" s="156">
        <f t="shared" si="24"/>
        <v>0</v>
      </c>
      <c r="BF352" s="156">
        <f t="shared" si="25"/>
        <v>0</v>
      </c>
      <c r="BG352" s="156">
        <f t="shared" si="26"/>
        <v>0</v>
      </c>
      <c r="BH352" s="156">
        <f t="shared" si="27"/>
        <v>0</v>
      </c>
      <c r="BI352" s="156">
        <f t="shared" si="28"/>
        <v>0</v>
      </c>
      <c r="BJ352" s="17" t="s">
        <v>130</v>
      </c>
      <c r="BK352" s="156">
        <f t="shared" si="29"/>
        <v>0</v>
      </c>
      <c r="BL352" s="17" t="s">
        <v>129</v>
      </c>
      <c r="BM352" s="155" t="s">
        <v>547</v>
      </c>
    </row>
    <row r="353" spans="1:65" s="2" customFormat="1" ht="21.75" customHeight="1">
      <c r="A353" s="29"/>
      <c r="B353" s="143"/>
      <c r="C353" s="144" t="s">
        <v>548</v>
      </c>
      <c r="D353" s="144" t="s">
        <v>125</v>
      </c>
      <c r="E353" s="145" t="s">
        <v>549</v>
      </c>
      <c r="F353" s="146" t="s">
        <v>550</v>
      </c>
      <c r="G353" s="147" t="s">
        <v>551</v>
      </c>
      <c r="H353" s="148">
        <v>26</v>
      </c>
      <c r="I353" s="149"/>
      <c r="J353" s="149">
        <f t="shared" si="20"/>
        <v>0</v>
      </c>
      <c r="K353" s="150"/>
      <c r="L353" s="30"/>
      <c r="M353" s="151" t="s">
        <v>1</v>
      </c>
      <c r="N353" s="152" t="s">
        <v>37</v>
      </c>
      <c r="O353" s="153">
        <v>0</v>
      </c>
      <c r="P353" s="153">
        <f t="shared" si="21"/>
        <v>0</v>
      </c>
      <c r="Q353" s="153">
        <v>0</v>
      </c>
      <c r="R353" s="153">
        <f t="shared" si="22"/>
        <v>0</v>
      </c>
      <c r="S353" s="153">
        <v>0</v>
      </c>
      <c r="T353" s="154">
        <f t="shared" si="23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55" t="s">
        <v>129</v>
      </c>
      <c r="AT353" s="155" t="s">
        <v>125</v>
      </c>
      <c r="AU353" s="155" t="s">
        <v>79</v>
      </c>
      <c r="AY353" s="17" t="s">
        <v>123</v>
      </c>
      <c r="BE353" s="156">
        <f t="shared" si="24"/>
        <v>0</v>
      </c>
      <c r="BF353" s="156">
        <f t="shared" si="25"/>
        <v>0</v>
      </c>
      <c r="BG353" s="156">
        <f t="shared" si="26"/>
        <v>0</v>
      </c>
      <c r="BH353" s="156">
        <f t="shared" si="27"/>
        <v>0</v>
      </c>
      <c r="BI353" s="156">
        <f t="shared" si="28"/>
        <v>0</v>
      </c>
      <c r="BJ353" s="17" t="s">
        <v>130</v>
      </c>
      <c r="BK353" s="156">
        <f t="shared" si="29"/>
        <v>0</v>
      </c>
      <c r="BL353" s="17" t="s">
        <v>129</v>
      </c>
      <c r="BM353" s="155" t="s">
        <v>552</v>
      </c>
    </row>
    <row r="354" spans="1:65" s="2" customFormat="1" ht="16.5" customHeight="1">
      <c r="A354" s="29"/>
      <c r="B354" s="143"/>
      <c r="C354" s="144" t="s">
        <v>356</v>
      </c>
      <c r="D354" s="144" t="s">
        <v>125</v>
      </c>
      <c r="E354" s="145" t="s">
        <v>553</v>
      </c>
      <c r="F354" s="146" t="s">
        <v>554</v>
      </c>
      <c r="G354" s="147" t="s">
        <v>284</v>
      </c>
      <c r="H354" s="148">
        <v>13</v>
      </c>
      <c r="I354" s="149"/>
      <c r="J354" s="149">
        <f t="shared" si="20"/>
        <v>0</v>
      </c>
      <c r="K354" s="150"/>
      <c r="L354" s="30"/>
      <c r="M354" s="151" t="s">
        <v>1</v>
      </c>
      <c r="N354" s="152" t="s">
        <v>37</v>
      </c>
      <c r="O354" s="153">
        <v>0</v>
      </c>
      <c r="P354" s="153">
        <f t="shared" si="21"/>
        <v>0</v>
      </c>
      <c r="Q354" s="153">
        <v>0</v>
      </c>
      <c r="R354" s="153">
        <f t="shared" si="22"/>
        <v>0</v>
      </c>
      <c r="S354" s="153">
        <v>0</v>
      </c>
      <c r="T354" s="154">
        <f t="shared" si="23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55" t="s">
        <v>129</v>
      </c>
      <c r="AT354" s="155" t="s">
        <v>125</v>
      </c>
      <c r="AU354" s="155" t="s">
        <v>79</v>
      </c>
      <c r="AY354" s="17" t="s">
        <v>123</v>
      </c>
      <c r="BE354" s="156">
        <f t="shared" si="24"/>
        <v>0</v>
      </c>
      <c r="BF354" s="156">
        <f t="shared" si="25"/>
        <v>0</v>
      </c>
      <c r="BG354" s="156">
        <f t="shared" si="26"/>
        <v>0</v>
      </c>
      <c r="BH354" s="156">
        <f t="shared" si="27"/>
        <v>0</v>
      </c>
      <c r="BI354" s="156">
        <f t="shared" si="28"/>
        <v>0</v>
      </c>
      <c r="BJ354" s="17" t="s">
        <v>130</v>
      </c>
      <c r="BK354" s="156">
        <f t="shared" si="29"/>
        <v>0</v>
      </c>
      <c r="BL354" s="17" t="s">
        <v>129</v>
      </c>
      <c r="BM354" s="155" t="s">
        <v>555</v>
      </c>
    </row>
    <row r="355" spans="1:65" s="2" customFormat="1" ht="21.75" customHeight="1">
      <c r="A355" s="29"/>
      <c r="B355" s="143"/>
      <c r="C355" s="144" t="s">
        <v>556</v>
      </c>
      <c r="D355" s="144" t="s">
        <v>125</v>
      </c>
      <c r="E355" s="145" t="s">
        <v>557</v>
      </c>
      <c r="F355" s="146" t="s">
        <v>558</v>
      </c>
      <c r="G355" s="147" t="s">
        <v>559</v>
      </c>
      <c r="H355" s="148">
        <v>8</v>
      </c>
      <c r="I355" s="149"/>
      <c r="J355" s="149">
        <f t="shared" si="20"/>
        <v>0</v>
      </c>
      <c r="K355" s="150"/>
      <c r="L355" s="30"/>
      <c r="M355" s="151" t="s">
        <v>1</v>
      </c>
      <c r="N355" s="152" t="s">
        <v>37</v>
      </c>
      <c r="O355" s="153">
        <v>0</v>
      </c>
      <c r="P355" s="153">
        <f t="shared" si="21"/>
        <v>0</v>
      </c>
      <c r="Q355" s="153">
        <v>0</v>
      </c>
      <c r="R355" s="153">
        <f t="shared" si="22"/>
        <v>0</v>
      </c>
      <c r="S355" s="153">
        <v>0</v>
      </c>
      <c r="T355" s="154">
        <f t="shared" si="23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55" t="s">
        <v>129</v>
      </c>
      <c r="AT355" s="155" t="s">
        <v>125</v>
      </c>
      <c r="AU355" s="155" t="s">
        <v>79</v>
      </c>
      <c r="AY355" s="17" t="s">
        <v>123</v>
      </c>
      <c r="BE355" s="156">
        <f t="shared" si="24"/>
        <v>0</v>
      </c>
      <c r="BF355" s="156">
        <f t="shared" si="25"/>
        <v>0</v>
      </c>
      <c r="BG355" s="156">
        <f t="shared" si="26"/>
        <v>0</v>
      </c>
      <c r="BH355" s="156">
        <f t="shared" si="27"/>
        <v>0</v>
      </c>
      <c r="BI355" s="156">
        <f t="shared" si="28"/>
        <v>0</v>
      </c>
      <c r="BJ355" s="17" t="s">
        <v>130</v>
      </c>
      <c r="BK355" s="156">
        <f t="shared" si="29"/>
        <v>0</v>
      </c>
      <c r="BL355" s="17" t="s">
        <v>129</v>
      </c>
      <c r="BM355" s="155" t="s">
        <v>560</v>
      </c>
    </row>
    <row r="356" spans="1:65" s="2" customFormat="1" ht="21.75" customHeight="1">
      <c r="A356" s="29"/>
      <c r="B356" s="143"/>
      <c r="C356" s="144" t="s">
        <v>365</v>
      </c>
      <c r="D356" s="144" t="s">
        <v>125</v>
      </c>
      <c r="E356" s="145" t="s">
        <v>561</v>
      </c>
      <c r="F356" s="146" t="s">
        <v>562</v>
      </c>
      <c r="G356" s="147" t="s">
        <v>191</v>
      </c>
      <c r="H356" s="148">
        <v>40</v>
      </c>
      <c r="I356" s="149"/>
      <c r="J356" s="149">
        <f t="shared" si="20"/>
        <v>0</v>
      </c>
      <c r="K356" s="150"/>
      <c r="L356" s="30"/>
      <c r="M356" s="151" t="s">
        <v>1</v>
      </c>
      <c r="N356" s="152" t="s">
        <v>37</v>
      </c>
      <c r="O356" s="153">
        <v>0</v>
      </c>
      <c r="P356" s="153">
        <f t="shared" si="21"/>
        <v>0</v>
      </c>
      <c r="Q356" s="153">
        <v>0</v>
      </c>
      <c r="R356" s="153">
        <f t="shared" si="22"/>
        <v>0</v>
      </c>
      <c r="S356" s="153">
        <v>0</v>
      </c>
      <c r="T356" s="154">
        <f t="shared" si="23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55" t="s">
        <v>129</v>
      </c>
      <c r="AT356" s="155" t="s">
        <v>125</v>
      </c>
      <c r="AU356" s="155" t="s">
        <v>79</v>
      </c>
      <c r="AY356" s="17" t="s">
        <v>123</v>
      </c>
      <c r="BE356" s="156">
        <f t="shared" si="24"/>
        <v>0</v>
      </c>
      <c r="BF356" s="156">
        <f t="shared" si="25"/>
        <v>0</v>
      </c>
      <c r="BG356" s="156">
        <f t="shared" si="26"/>
        <v>0</v>
      </c>
      <c r="BH356" s="156">
        <f t="shared" si="27"/>
        <v>0</v>
      </c>
      <c r="BI356" s="156">
        <f t="shared" si="28"/>
        <v>0</v>
      </c>
      <c r="BJ356" s="17" t="s">
        <v>130</v>
      </c>
      <c r="BK356" s="156">
        <f t="shared" si="29"/>
        <v>0</v>
      </c>
      <c r="BL356" s="17" t="s">
        <v>129</v>
      </c>
      <c r="BM356" s="155" t="s">
        <v>563</v>
      </c>
    </row>
    <row r="357" spans="1:65" s="2" customFormat="1" ht="16.5" customHeight="1">
      <c r="A357" s="29"/>
      <c r="B357" s="143"/>
      <c r="C357" s="144" t="s">
        <v>415</v>
      </c>
      <c r="D357" s="144" t="s">
        <v>125</v>
      </c>
      <c r="E357" s="145" t="s">
        <v>564</v>
      </c>
      <c r="F357" s="146" t="s">
        <v>565</v>
      </c>
      <c r="G357" s="147" t="s">
        <v>566</v>
      </c>
      <c r="H357" s="148">
        <v>1</v>
      </c>
      <c r="I357" s="149"/>
      <c r="J357" s="149">
        <f t="shared" si="20"/>
        <v>0</v>
      </c>
      <c r="K357" s="150"/>
      <c r="L357" s="30"/>
      <c r="M357" s="151" t="s">
        <v>1</v>
      </c>
      <c r="N357" s="152" t="s">
        <v>37</v>
      </c>
      <c r="O357" s="153">
        <v>0</v>
      </c>
      <c r="P357" s="153">
        <f t="shared" si="21"/>
        <v>0</v>
      </c>
      <c r="Q357" s="153">
        <v>0</v>
      </c>
      <c r="R357" s="153">
        <f t="shared" si="22"/>
        <v>0</v>
      </c>
      <c r="S357" s="153">
        <v>0</v>
      </c>
      <c r="T357" s="154">
        <f t="shared" si="23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55" t="s">
        <v>129</v>
      </c>
      <c r="AT357" s="155" t="s">
        <v>125</v>
      </c>
      <c r="AU357" s="155" t="s">
        <v>79</v>
      </c>
      <c r="AY357" s="17" t="s">
        <v>123</v>
      </c>
      <c r="BE357" s="156">
        <f t="shared" si="24"/>
        <v>0</v>
      </c>
      <c r="BF357" s="156">
        <f t="shared" si="25"/>
        <v>0</v>
      </c>
      <c r="BG357" s="156">
        <f t="shared" si="26"/>
        <v>0</v>
      </c>
      <c r="BH357" s="156">
        <f t="shared" si="27"/>
        <v>0</v>
      </c>
      <c r="BI357" s="156">
        <f t="shared" si="28"/>
        <v>0</v>
      </c>
      <c r="BJ357" s="17" t="s">
        <v>130</v>
      </c>
      <c r="BK357" s="156">
        <f t="shared" si="29"/>
        <v>0</v>
      </c>
      <c r="BL357" s="17" t="s">
        <v>129</v>
      </c>
      <c r="BM357" s="155" t="s">
        <v>567</v>
      </c>
    </row>
    <row r="358" spans="1:65" s="2" customFormat="1" ht="16.5" customHeight="1">
      <c r="A358" s="29"/>
      <c r="B358" s="143"/>
      <c r="C358" s="178" t="s">
        <v>368</v>
      </c>
      <c r="D358" s="178" t="s">
        <v>202</v>
      </c>
      <c r="E358" s="179" t="s">
        <v>568</v>
      </c>
      <c r="F358" s="180" t="s">
        <v>569</v>
      </c>
      <c r="G358" s="181" t="s">
        <v>284</v>
      </c>
      <c r="H358" s="182">
        <v>7</v>
      </c>
      <c r="I358" s="183"/>
      <c r="J358" s="183">
        <f t="shared" si="20"/>
        <v>0</v>
      </c>
      <c r="K358" s="184"/>
      <c r="L358" s="185"/>
      <c r="M358" s="186" t="s">
        <v>1</v>
      </c>
      <c r="N358" s="187" t="s">
        <v>37</v>
      </c>
      <c r="O358" s="153">
        <v>0</v>
      </c>
      <c r="P358" s="153">
        <f t="shared" si="21"/>
        <v>0</v>
      </c>
      <c r="Q358" s="153">
        <v>0</v>
      </c>
      <c r="R358" s="153">
        <f t="shared" si="22"/>
        <v>0</v>
      </c>
      <c r="S358" s="153">
        <v>0</v>
      </c>
      <c r="T358" s="154">
        <f t="shared" si="23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55" t="s">
        <v>142</v>
      </c>
      <c r="AT358" s="155" t="s">
        <v>202</v>
      </c>
      <c r="AU358" s="155" t="s">
        <v>79</v>
      </c>
      <c r="AY358" s="17" t="s">
        <v>123</v>
      </c>
      <c r="BE358" s="156">
        <f t="shared" si="24"/>
        <v>0</v>
      </c>
      <c r="BF358" s="156">
        <f t="shared" si="25"/>
        <v>0</v>
      </c>
      <c r="BG358" s="156">
        <f t="shared" si="26"/>
        <v>0</v>
      </c>
      <c r="BH358" s="156">
        <f t="shared" si="27"/>
        <v>0</v>
      </c>
      <c r="BI358" s="156">
        <f t="shared" si="28"/>
        <v>0</v>
      </c>
      <c r="BJ358" s="17" t="s">
        <v>130</v>
      </c>
      <c r="BK358" s="156">
        <f t="shared" si="29"/>
        <v>0</v>
      </c>
      <c r="BL358" s="17" t="s">
        <v>129</v>
      </c>
      <c r="BM358" s="155" t="s">
        <v>570</v>
      </c>
    </row>
    <row r="359" spans="1:65" s="2" customFormat="1" ht="16.5" customHeight="1">
      <c r="A359" s="29"/>
      <c r="B359" s="143"/>
      <c r="C359" s="178" t="s">
        <v>571</v>
      </c>
      <c r="D359" s="178" t="s">
        <v>202</v>
      </c>
      <c r="E359" s="179" t="s">
        <v>572</v>
      </c>
      <c r="F359" s="180" t="s">
        <v>573</v>
      </c>
      <c r="G359" s="181" t="s">
        <v>284</v>
      </c>
      <c r="H359" s="182">
        <v>7</v>
      </c>
      <c r="I359" s="183"/>
      <c r="J359" s="183">
        <f t="shared" si="20"/>
        <v>0</v>
      </c>
      <c r="K359" s="184"/>
      <c r="L359" s="185"/>
      <c r="M359" s="186" t="s">
        <v>1</v>
      </c>
      <c r="N359" s="187" t="s">
        <v>37</v>
      </c>
      <c r="O359" s="153">
        <v>0</v>
      </c>
      <c r="P359" s="153">
        <f t="shared" si="21"/>
        <v>0</v>
      </c>
      <c r="Q359" s="153">
        <v>0</v>
      </c>
      <c r="R359" s="153">
        <f t="shared" si="22"/>
        <v>0</v>
      </c>
      <c r="S359" s="153">
        <v>0</v>
      </c>
      <c r="T359" s="154">
        <f t="shared" si="23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55" t="s">
        <v>142</v>
      </c>
      <c r="AT359" s="155" t="s">
        <v>202</v>
      </c>
      <c r="AU359" s="155" t="s">
        <v>79</v>
      </c>
      <c r="AY359" s="17" t="s">
        <v>123</v>
      </c>
      <c r="BE359" s="156">
        <f t="shared" si="24"/>
        <v>0</v>
      </c>
      <c r="BF359" s="156">
        <f t="shared" si="25"/>
        <v>0</v>
      </c>
      <c r="BG359" s="156">
        <f t="shared" si="26"/>
        <v>0</v>
      </c>
      <c r="BH359" s="156">
        <f t="shared" si="27"/>
        <v>0</v>
      </c>
      <c r="BI359" s="156">
        <f t="shared" si="28"/>
        <v>0</v>
      </c>
      <c r="BJ359" s="17" t="s">
        <v>130</v>
      </c>
      <c r="BK359" s="156">
        <f t="shared" si="29"/>
        <v>0</v>
      </c>
      <c r="BL359" s="17" t="s">
        <v>129</v>
      </c>
      <c r="BM359" s="155" t="s">
        <v>574</v>
      </c>
    </row>
    <row r="360" spans="1:65" s="2" customFormat="1" ht="16.5" customHeight="1">
      <c r="A360" s="29"/>
      <c r="B360" s="143"/>
      <c r="C360" s="178" t="s">
        <v>376</v>
      </c>
      <c r="D360" s="178" t="s">
        <v>202</v>
      </c>
      <c r="E360" s="179" t="s">
        <v>575</v>
      </c>
      <c r="F360" s="180" t="s">
        <v>576</v>
      </c>
      <c r="G360" s="181" t="s">
        <v>284</v>
      </c>
      <c r="H360" s="182">
        <v>14</v>
      </c>
      <c r="I360" s="183"/>
      <c r="J360" s="183">
        <f t="shared" si="20"/>
        <v>0</v>
      </c>
      <c r="K360" s="184"/>
      <c r="L360" s="185"/>
      <c r="M360" s="186" t="s">
        <v>1</v>
      </c>
      <c r="N360" s="187" t="s">
        <v>37</v>
      </c>
      <c r="O360" s="153">
        <v>0</v>
      </c>
      <c r="P360" s="153">
        <f t="shared" si="21"/>
        <v>0</v>
      </c>
      <c r="Q360" s="153">
        <v>0</v>
      </c>
      <c r="R360" s="153">
        <f t="shared" si="22"/>
        <v>0</v>
      </c>
      <c r="S360" s="153">
        <v>0</v>
      </c>
      <c r="T360" s="154">
        <f t="shared" si="23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55" t="s">
        <v>142</v>
      </c>
      <c r="AT360" s="155" t="s">
        <v>202</v>
      </c>
      <c r="AU360" s="155" t="s">
        <v>79</v>
      </c>
      <c r="AY360" s="17" t="s">
        <v>123</v>
      </c>
      <c r="BE360" s="156">
        <f t="shared" si="24"/>
        <v>0</v>
      </c>
      <c r="BF360" s="156">
        <f t="shared" si="25"/>
        <v>0</v>
      </c>
      <c r="BG360" s="156">
        <f t="shared" si="26"/>
        <v>0</v>
      </c>
      <c r="BH360" s="156">
        <f t="shared" si="27"/>
        <v>0</v>
      </c>
      <c r="BI360" s="156">
        <f t="shared" si="28"/>
        <v>0</v>
      </c>
      <c r="BJ360" s="17" t="s">
        <v>130</v>
      </c>
      <c r="BK360" s="156">
        <f t="shared" si="29"/>
        <v>0</v>
      </c>
      <c r="BL360" s="17" t="s">
        <v>129</v>
      </c>
      <c r="BM360" s="155" t="s">
        <v>577</v>
      </c>
    </row>
    <row r="361" spans="1:65" s="2" customFormat="1" ht="16.5" customHeight="1">
      <c r="A361" s="29"/>
      <c r="B361" s="143"/>
      <c r="C361" s="178" t="s">
        <v>578</v>
      </c>
      <c r="D361" s="178" t="s">
        <v>202</v>
      </c>
      <c r="E361" s="179" t="s">
        <v>579</v>
      </c>
      <c r="F361" s="180" t="s">
        <v>580</v>
      </c>
      <c r="G361" s="181" t="s">
        <v>284</v>
      </c>
      <c r="H361" s="182">
        <v>4</v>
      </c>
      <c r="I361" s="183"/>
      <c r="J361" s="183">
        <f t="shared" si="20"/>
        <v>0</v>
      </c>
      <c r="K361" s="184"/>
      <c r="L361" s="185"/>
      <c r="M361" s="186" t="s">
        <v>1</v>
      </c>
      <c r="N361" s="187" t="s">
        <v>37</v>
      </c>
      <c r="O361" s="153">
        <v>0</v>
      </c>
      <c r="P361" s="153">
        <f t="shared" si="21"/>
        <v>0</v>
      </c>
      <c r="Q361" s="153">
        <v>0</v>
      </c>
      <c r="R361" s="153">
        <f t="shared" si="22"/>
        <v>0</v>
      </c>
      <c r="S361" s="153">
        <v>0</v>
      </c>
      <c r="T361" s="154">
        <f t="shared" si="23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55" t="s">
        <v>142</v>
      </c>
      <c r="AT361" s="155" t="s">
        <v>202</v>
      </c>
      <c r="AU361" s="155" t="s">
        <v>79</v>
      </c>
      <c r="AY361" s="17" t="s">
        <v>123</v>
      </c>
      <c r="BE361" s="156">
        <f t="shared" si="24"/>
        <v>0</v>
      </c>
      <c r="BF361" s="156">
        <f t="shared" si="25"/>
        <v>0</v>
      </c>
      <c r="BG361" s="156">
        <f t="shared" si="26"/>
        <v>0</v>
      </c>
      <c r="BH361" s="156">
        <f t="shared" si="27"/>
        <v>0</v>
      </c>
      <c r="BI361" s="156">
        <f t="shared" si="28"/>
        <v>0</v>
      </c>
      <c r="BJ361" s="17" t="s">
        <v>130</v>
      </c>
      <c r="BK361" s="156">
        <f t="shared" si="29"/>
        <v>0</v>
      </c>
      <c r="BL361" s="17" t="s">
        <v>129</v>
      </c>
      <c r="BM361" s="155" t="s">
        <v>581</v>
      </c>
    </row>
    <row r="362" spans="1:65" s="2" customFormat="1" ht="16.5" customHeight="1">
      <c r="A362" s="29"/>
      <c r="B362" s="143"/>
      <c r="C362" s="178" t="s">
        <v>379</v>
      </c>
      <c r="D362" s="178" t="s">
        <v>202</v>
      </c>
      <c r="E362" s="179" t="s">
        <v>582</v>
      </c>
      <c r="F362" s="180" t="s">
        <v>583</v>
      </c>
      <c r="G362" s="181" t="s">
        <v>284</v>
      </c>
      <c r="H362" s="182">
        <v>8</v>
      </c>
      <c r="I362" s="183"/>
      <c r="J362" s="183">
        <f t="shared" si="20"/>
        <v>0</v>
      </c>
      <c r="K362" s="184"/>
      <c r="L362" s="185"/>
      <c r="M362" s="186" t="s">
        <v>1</v>
      </c>
      <c r="N362" s="187" t="s">
        <v>37</v>
      </c>
      <c r="O362" s="153">
        <v>0</v>
      </c>
      <c r="P362" s="153">
        <f t="shared" si="21"/>
        <v>0</v>
      </c>
      <c r="Q362" s="153">
        <v>0</v>
      </c>
      <c r="R362" s="153">
        <f t="shared" si="22"/>
        <v>0</v>
      </c>
      <c r="S362" s="153">
        <v>0</v>
      </c>
      <c r="T362" s="154">
        <f t="shared" si="23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55" t="s">
        <v>142</v>
      </c>
      <c r="AT362" s="155" t="s">
        <v>202</v>
      </c>
      <c r="AU362" s="155" t="s">
        <v>79</v>
      </c>
      <c r="AY362" s="17" t="s">
        <v>123</v>
      </c>
      <c r="BE362" s="156">
        <f t="shared" si="24"/>
        <v>0</v>
      </c>
      <c r="BF362" s="156">
        <f t="shared" si="25"/>
        <v>0</v>
      </c>
      <c r="BG362" s="156">
        <f t="shared" si="26"/>
        <v>0</v>
      </c>
      <c r="BH362" s="156">
        <f t="shared" si="27"/>
        <v>0</v>
      </c>
      <c r="BI362" s="156">
        <f t="shared" si="28"/>
        <v>0</v>
      </c>
      <c r="BJ362" s="17" t="s">
        <v>130</v>
      </c>
      <c r="BK362" s="156">
        <f t="shared" si="29"/>
        <v>0</v>
      </c>
      <c r="BL362" s="17" t="s">
        <v>129</v>
      </c>
      <c r="BM362" s="155" t="s">
        <v>584</v>
      </c>
    </row>
    <row r="363" spans="1:65" s="2" customFormat="1" ht="16.5" customHeight="1">
      <c r="A363" s="29"/>
      <c r="B363" s="143"/>
      <c r="C363" s="178" t="s">
        <v>585</v>
      </c>
      <c r="D363" s="178" t="s">
        <v>202</v>
      </c>
      <c r="E363" s="179" t="s">
        <v>586</v>
      </c>
      <c r="F363" s="180" t="s">
        <v>587</v>
      </c>
      <c r="G363" s="181" t="s">
        <v>284</v>
      </c>
      <c r="H363" s="182">
        <v>8</v>
      </c>
      <c r="I363" s="183"/>
      <c r="J363" s="183">
        <f t="shared" si="20"/>
        <v>0</v>
      </c>
      <c r="K363" s="184"/>
      <c r="L363" s="185"/>
      <c r="M363" s="186" t="s">
        <v>1</v>
      </c>
      <c r="N363" s="187" t="s">
        <v>37</v>
      </c>
      <c r="O363" s="153">
        <v>0</v>
      </c>
      <c r="P363" s="153">
        <f t="shared" si="21"/>
        <v>0</v>
      </c>
      <c r="Q363" s="153">
        <v>0</v>
      </c>
      <c r="R363" s="153">
        <f t="shared" si="22"/>
        <v>0</v>
      </c>
      <c r="S363" s="153">
        <v>0</v>
      </c>
      <c r="T363" s="154">
        <f t="shared" si="23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55" t="s">
        <v>142</v>
      </c>
      <c r="AT363" s="155" t="s">
        <v>202</v>
      </c>
      <c r="AU363" s="155" t="s">
        <v>79</v>
      </c>
      <c r="AY363" s="17" t="s">
        <v>123</v>
      </c>
      <c r="BE363" s="156">
        <f t="shared" si="24"/>
        <v>0</v>
      </c>
      <c r="BF363" s="156">
        <f t="shared" si="25"/>
        <v>0</v>
      </c>
      <c r="BG363" s="156">
        <f t="shared" si="26"/>
        <v>0</v>
      </c>
      <c r="BH363" s="156">
        <f t="shared" si="27"/>
        <v>0</v>
      </c>
      <c r="BI363" s="156">
        <f t="shared" si="28"/>
        <v>0</v>
      </c>
      <c r="BJ363" s="17" t="s">
        <v>130</v>
      </c>
      <c r="BK363" s="156">
        <f t="shared" si="29"/>
        <v>0</v>
      </c>
      <c r="BL363" s="17" t="s">
        <v>129</v>
      </c>
      <c r="BM363" s="155" t="s">
        <v>588</v>
      </c>
    </row>
    <row r="364" spans="1:65" s="2" customFormat="1" ht="16.5" customHeight="1">
      <c r="A364" s="29"/>
      <c r="B364" s="143"/>
      <c r="C364" s="178" t="s">
        <v>384</v>
      </c>
      <c r="D364" s="178" t="s">
        <v>202</v>
      </c>
      <c r="E364" s="179" t="s">
        <v>589</v>
      </c>
      <c r="F364" s="180" t="s">
        <v>590</v>
      </c>
      <c r="G364" s="181" t="s">
        <v>284</v>
      </c>
      <c r="H364" s="182">
        <v>14</v>
      </c>
      <c r="I364" s="183"/>
      <c r="J364" s="183">
        <f t="shared" si="20"/>
        <v>0</v>
      </c>
      <c r="K364" s="184"/>
      <c r="L364" s="185"/>
      <c r="M364" s="186" t="s">
        <v>1</v>
      </c>
      <c r="N364" s="187" t="s">
        <v>37</v>
      </c>
      <c r="O364" s="153">
        <v>0</v>
      </c>
      <c r="P364" s="153">
        <f t="shared" si="21"/>
        <v>0</v>
      </c>
      <c r="Q364" s="153">
        <v>0</v>
      </c>
      <c r="R364" s="153">
        <f t="shared" si="22"/>
        <v>0</v>
      </c>
      <c r="S364" s="153">
        <v>0</v>
      </c>
      <c r="T364" s="154">
        <f t="shared" si="23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55" t="s">
        <v>142</v>
      </c>
      <c r="AT364" s="155" t="s">
        <v>202</v>
      </c>
      <c r="AU364" s="155" t="s">
        <v>79</v>
      </c>
      <c r="AY364" s="17" t="s">
        <v>123</v>
      </c>
      <c r="BE364" s="156">
        <f t="shared" si="24"/>
        <v>0</v>
      </c>
      <c r="BF364" s="156">
        <f t="shared" si="25"/>
        <v>0</v>
      </c>
      <c r="BG364" s="156">
        <f t="shared" si="26"/>
        <v>0</v>
      </c>
      <c r="BH364" s="156">
        <f t="shared" si="27"/>
        <v>0</v>
      </c>
      <c r="BI364" s="156">
        <f t="shared" si="28"/>
        <v>0</v>
      </c>
      <c r="BJ364" s="17" t="s">
        <v>130</v>
      </c>
      <c r="BK364" s="156">
        <f t="shared" si="29"/>
        <v>0</v>
      </c>
      <c r="BL364" s="17" t="s">
        <v>129</v>
      </c>
      <c r="BM364" s="155" t="s">
        <v>591</v>
      </c>
    </row>
    <row r="365" spans="1:65" s="2" customFormat="1" ht="16.5" customHeight="1">
      <c r="A365" s="29"/>
      <c r="B365" s="143"/>
      <c r="C365" s="178" t="s">
        <v>592</v>
      </c>
      <c r="D365" s="178" t="s">
        <v>202</v>
      </c>
      <c r="E365" s="179" t="s">
        <v>593</v>
      </c>
      <c r="F365" s="180" t="s">
        <v>594</v>
      </c>
      <c r="G365" s="181" t="s">
        <v>284</v>
      </c>
      <c r="H365" s="182">
        <v>6</v>
      </c>
      <c r="I365" s="183"/>
      <c r="J365" s="183">
        <f t="shared" si="20"/>
        <v>0</v>
      </c>
      <c r="K365" s="184"/>
      <c r="L365" s="185"/>
      <c r="M365" s="186" t="s">
        <v>1</v>
      </c>
      <c r="N365" s="187" t="s">
        <v>37</v>
      </c>
      <c r="O365" s="153">
        <v>0</v>
      </c>
      <c r="P365" s="153">
        <f t="shared" si="21"/>
        <v>0</v>
      </c>
      <c r="Q365" s="153">
        <v>0</v>
      </c>
      <c r="R365" s="153">
        <f t="shared" si="22"/>
        <v>0</v>
      </c>
      <c r="S365" s="153">
        <v>0</v>
      </c>
      <c r="T365" s="154">
        <f t="shared" si="23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55" t="s">
        <v>142</v>
      </c>
      <c r="AT365" s="155" t="s">
        <v>202</v>
      </c>
      <c r="AU365" s="155" t="s">
        <v>79</v>
      </c>
      <c r="AY365" s="17" t="s">
        <v>123</v>
      </c>
      <c r="BE365" s="156">
        <f t="shared" si="24"/>
        <v>0</v>
      </c>
      <c r="BF365" s="156">
        <f t="shared" si="25"/>
        <v>0</v>
      </c>
      <c r="BG365" s="156">
        <f t="shared" si="26"/>
        <v>0</v>
      </c>
      <c r="BH365" s="156">
        <f t="shared" si="27"/>
        <v>0</v>
      </c>
      <c r="BI365" s="156">
        <f t="shared" si="28"/>
        <v>0</v>
      </c>
      <c r="BJ365" s="17" t="s">
        <v>130</v>
      </c>
      <c r="BK365" s="156">
        <f t="shared" si="29"/>
        <v>0</v>
      </c>
      <c r="BL365" s="17" t="s">
        <v>129</v>
      </c>
      <c r="BM365" s="155" t="s">
        <v>595</v>
      </c>
    </row>
    <row r="366" spans="1:65" s="2" customFormat="1" ht="16.5" customHeight="1">
      <c r="A366" s="29"/>
      <c r="B366" s="143"/>
      <c r="C366" s="178" t="s">
        <v>388</v>
      </c>
      <c r="D366" s="178" t="s">
        <v>202</v>
      </c>
      <c r="E366" s="179" t="s">
        <v>596</v>
      </c>
      <c r="F366" s="180" t="s">
        <v>597</v>
      </c>
      <c r="G366" s="181" t="s">
        <v>284</v>
      </c>
      <c r="H366" s="182">
        <v>10</v>
      </c>
      <c r="I366" s="183"/>
      <c r="J366" s="183">
        <f t="shared" si="20"/>
        <v>0</v>
      </c>
      <c r="K366" s="184"/>
      <c r="L366" s="185"/>
      <c r="M366" s="186" t="s">
        <v>1</v>
      </c>
      <c r="N366" s="187" t="s">
        <v>37</v>
      </c>
      <c r="O366" s="153">
        <v>0</v>
      </c>
      <c r="P366" s="153">
        <f t="shared" si="21"/>
        <v>0</v>
      </c>
      <c r="Q366" s="153">
        <v>0</v>
      </c>
      <c r="R366" s="153">
        <f t="shared" si="22"/>
        <v>0</v>
      </c>
      <c r="S366" s="153">
        <v>0</v>
      </c>
      <c r="T366" s="154">
        <f t="shared" si="23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55" t="s">
        <v>142</v>
      </c>
      <c r="AT366" s="155" t="s">
        <v>202</v>
      </c>
      <c r="AU366" s="155" t="s">
        <v>79</v>
      </c>
      <c r="AY366" s="17" t="s">
        <v>123</v>
      </c>
      <c r="BE366" s="156">
        <f t="shared" si="24"/>
        <v>0</v>
      </c>
      <c r="BF366" s="156">
        <f t="shared" si="25"/>
        <v>0</v>
      </c>
      <c r="BG366" s="156">
        <f t="shared" si="26"/>
        <v>0</v>
      </c>
      <c r="BH366" s="156">
        <f t="shared" si="27"/>
        <v>0</v>
      </c>
      <c r="BI366" s="156">
        <f t="shared" si="28"/>
        <v>0</v>
      </c>
      <c r="BJ366" s="17" t="s">
        <v>130</v>
      </c>
      <c r="BK366" s="156">
        <f t="shared" si="29"/>
        <v>0</v>
      </c>
      <c r="BL366" s="17" t="s">
        <v>129</v>
      </c>
      <c r="BM366" s="155" t="s">
        <v>598</v>
      </c>
    </row>
    <row r="367" spans="1:65" s="2" customFormat="1" ht="16.5" customHeight="1">
      <c r="A367" s="29"/>
      <c r="B367" s="143"/>
      <c r="C367" s="178" t="s">
        <v>599</v>
      </c>
      <c r="D367" s="178" t="s">
        <v>202</v>
      </c>
      <c r="E367" s="179" t="s">
        <v>600</v>
      </c>
      <c r="F367" s="180" t="s">
        <v>601</v>
      </c>
      <c r="G367" s="181" t="s">
        <v>284</v>
      </c>
      <c r="H367" s="182">
        <v>6</v>
      </c>
      <c r="I367" s="183"/>
      <c r="J367" s="183">
        <f t="shared" si="20"/>
        <v>0</v>
      </c>
      <c r="K367" s="184"/>
      <c r="L367" s="185"/>
      <c r="M367" s="186" t="s">
        <v>1</v>
      </c>
      <c r="N367" s="187" t="s">
        <v>37</v>
      </c>
      <c r="O367" s="153">
        <v>0</v>
      </c>
      <c r="P367" s="153">
        <f t="shared" si="21"/>
        <v>0</v>
      </c>
      <c r="Q367" s="153">
        <v>0</v>
      </c>
      <c r="R367" s="153">
        <f t="shared" si="22"/>
        <v>0</v>
      </c>
      <c r="S367" s="153">
        <v>0</v>
      </c>
      <c r="T367" s="154">
        <f t="shared" si="23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55" t="s">
        <v>142</v>
      </c>
      <c r="AT367" s="155" t="s">
        <v>202</v>
      </c>
      <c r="AU367" s="155" t="s">
        <v>79</v>
      </c>
      <c r="AY367" s="17" t="s">
        <v>123</v>
      </c>
      <c r="BE367" s="156">
        <f t="shared" si="24"/>
        <v>0</v>
      </c>
      <c r="BF367" s="156">
        <f t="shared" si="25"/>
        <v>0</v>
      </c>
      <c r="BG367" s="156">
        <f t="shared" si="26"/>
        <v>0</v>
      </c>
      <c r="BH367" s="156">
        <f t="shared" si="27"/>
        <v>0</v>
      </c>
      <c r="BI367" s="156">
        <f t="shared" si="28"/>
        <v>0</v>
      </c>
      <c r="BJ367" s="17" t="s">
        <v>130</v>
      </c>
      <c r="BK367" s="156">
        <f t="shared" si="29"/>
        <v>0</v>
      </c>
      <c r="BL367" s="17" t="s">
        <v>129</v>
      </c>
      <c r="BM367" s="155" t="s">
        <v>602</v>
      </c>
    </row>
    <row r="368" spans="1:65" s="12" customFormat="1" ht="25.9" customHeight="1">
      <c r="B368" s="131"/>
      <c r="D368" s="132" t="s">
        <v>70</v>
      </c>
      <c r="E368" s="133" t="s">
        <v>202</v>
      </c>
      <c r="F368" s="133" t="s">
        <v>603</v>
      </c>
      <c r="J368" s="134">
        <f>BK368</f>
        <v>0</v>
      </c>
      <c r="L368" s="131"/>
      <c r="M368" s="135"/>
      <c r="N368" s="136"/>
      <c r="O368" s="136"/>
      <c r="P368" s="137">
        <f>P369</f>
        <v>5.81</v>
      </c>
      <c r="Q368" s="136"/>
      <c r="R368" s="137">
        <f>R369</f>
        <v>0</v>
      </c>
      <c r="S368" s="136"/>
      <c r="T368" s="138">
        <f>T369</f>
        <v>0</v>
      </c>
      <c r="AR368" s="132" t="s">
        <v>136</v>
      </c>
      <c r="AT368" s="139" t="s">
        <v>70</v>
      </c>
      <c r="AU368" s="139" t="s">
        <v>71</v>
      </c>
      <c r="AY368" s="132" t="s">
        <v>123</v>
      </c>
      <c r="BK368" s="140">
        <f>BK369</f>
        <v>0</v>
      </c>
    </row>
    <row r="369" spans="1:65" s="12" customFormat="1" ht="22.9" customHeight="1">
      <c r="B369" s="131"/>
      <c r="D369" s="132" t="s">
        <v>70</v>
      </c>
      <c r="E369" s="141" t="s">
        <v>604</v>
      </c>
      <c r="F369" s="141" t="s">
        <v>605</v>
      </c>
      <c r="J369" s="142">
        <f>BK369</f>
        <v>0</v>
      </c>
      <c r="L369" s="131"/>
      <c r="M369" s="135"/>
      <c r="N369" s="136"/>
      <c r="O369" s="136"/>
      <c r="P369" s="137">
        <f>SUM(P370:P371)</f>
        <v>5.81</v>
      </c>
      <c r="Q369" s="136"/>
      <c r="R369" s="137">
        <f>SUM(R370:R371)</f>
        <v>0</v>
      </c>
      <c r="S369" s="136"/>
      <c r="T369" s="138">
        <f>SUM(T370:T371)</f>
        <v>0</v>
      </c>
      <c r="AR369" s="132" t="s">
        <v>136</v>
      </c>
      <c r="AT369" s="139" t="s">
        <v>70</v>
      </c>
      <c r="AU369" s="139" t="s">
        <v>79</v>
      </c>
      <c r="AY369" s="132" t="s">
        <v>123</v>
      </c>
      <c r="BK369" s="140">
        <f>SUM(BK370:BK371)</f>
        <v>0</v>
      </c>
    </row>
    <row r="370" spans="1:65" s="2" customFormat="1" ht="16.5" customHeight="1">
      <c r="A370" s="29"/>
      <c r="B370" s="143"/>
      <c r="C370" s="144" t="s">
        <v>393</v>
      </c>
      <c r="D370" s="144" t="s">
        <v>125</v>
      </c>
      <c r="E370" s="145" t="s">
        <v>606</v>
      </c>
      <c r="F370" s="146" t="s">
        <v>607</v>
      </c>
      <c r="G370" s="147" t="s">
        <v>284</v>
      </c>
      <c r="H370" s="148">
        <v>7</v>
      </c>
      <c r="I370" s="149"/>
      <c r="J370" s="149">
        <f>ROUND(I370*H370,2)</f>
        <v>0</v>
      </c>
      <c r="K370" s="150"/>
      <c r="L370" s="30"/>
      <c r="M370" s="151" t="s">
        <v>1</v>
      </c>
      <c r="N370" s="152" t="s">
        <v>37</v>
      </c>
      <c r="O370" s="153">
        <v>0.83</v>
      </c>
      <c r="P370" s="153">
        <f>O370*H370</f>
        <v>5.81</v>
      </c>
      <c r="Q370" s="153">
        <v>0</v>
      </c>
      <c r="R370" s="153">
        <f>Q370*H370</f>
        <v>0</v>
      </c>
      <c r="S370" s="153">
        <v>0</v>
      </c>
      <c r="T370" s="154">
        <f>S370*H370</f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55" t="s">
        <v>275</v>
      </c>
      <c r="AT370" s="155" t="s">
        <v>125</v>
      </c>
      <c r="AU370" s="155" t="s">
        <v>130</v>
      </c>
      <c r="AY370" s="17" t="s">
        <v>123</v>
      </c>
      <c r="BE370" s="156">
        <f>IF(N370="základná",J370,0)</f>
        <v>0</v>
      </c>
      <c r="BF370" s="156">
        <f>IF(N370="znížená",J370,0)</f>
        <v>0</v>
      </c>
      <c r="BG370" s="156">
        <f>IF(N370="zákl. prenesená",J370,0)</f>
        <v>0</v>
      </c>
      <c r="BH370" s="156">
        <f>IF(N370="zníž. prenesená",J370,0)</f>
        <v>0</v>
      </c>
      <c r="BI370" s="156">
        <f>IF(N370="nulová",J370,0)</f>
        <v>0</v>
      </c>
      <c r="BJ370" s="17" t="s">
        <v>130</v>
      </c>
      <c r="BK370" s="156">
        <f>ROUND(I370*H370,2)</f>
        <v>0</v>
      </c>
      <c r="BL370" s="17" t="s">
        <v>275</v>
      </c>
      <c r="BM370" s="155" t="s">
        <v>608</v>
      </c>
    </row>
    <row r="371" spans="1:65" s="2" customFormat="1" ht="21.75" customHeight="1">
      <c r="A371" s="29"/>
      <c r="B371" s="143"/>
      <c r="C371" s="144" t="s">
        <v>609</v>
      </c>
      <c r="D371" s="144" t="s">
        <v>125</v>
      </c>
      <c r="E371" s="145" t="s">
        <v>610</v>
      </c>
      <c r="F371" s="146" t="s">
        <v>611</v>
      </c>
      <c r="G371" s="147" t="s">
        <v>284</v>
      </c>
      <c r="H371" s="148">
        <v>7</v>
      </c>
      <c r="I371" s="149"/>
      <c r="J371" s="149">
        <f>ROUND(I371*H371,2)</f>
        <v>0</v>
      </c>
      <c r="K371" s="150"/>
      <c r="L371" s="30"/>
      <c r="M371" s="151" t="s">
        <v>1</v>
      </c>
      <c r="N371" s="152" t="s">
        <v>37</v>
      </c>
      <c r="O371" s="153">
        <v>0</v>
      </c>
      <c r="P371" s="153">
        <f>O371*H371</f>
        <v>0</v>
      </c>
      <c r="Q371" s="153">
        <v>0</v>
      </c>
      <c r="R371" s="153">
        <f>Q371*H371</f>
        <v>0</v>
      </c>
      <c r="S371" s="153">
        <v>0</v>
      </c>
      <c r="T371" s="154">
        <f>S371*H371</f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55" t="s">
        <v>275</v>
      </c>
      <c r="AT371" s="155" t="s">
        <v>125</v>
      </c>
      <c r="AU371" s="155" t="s">
        <v>130</v>
      </c>
      <c r="AY371" s="17" t="s">
        <v>123</v>
      </c>
      <c r="BE371" s="156">
        <f>IF(N371="základná",J371,0)</f>
        <v>0</v>
      </c>
      <c r="BF371" s="156">
        <f>IF(N371="znížená",J371,0)</f>
        <v>0</v>
      </c>
      <c r="BG371" s="156">
        <f>IF(N371="zákl. prenesená",J371,0)</f>
        <v>0</v>
      </c>
      <c r="BH371" s="156">
        <f>IF(N371="zníž. prenesená",J371,0)</f>
        <v>0</v>
      </c>
      <c r="BI371" s="156">
        <f>IF(N371="nulová",J371,0)</f>
        <v>0</v>
      </c>
      <c r="BJ371" s="17" t="s">
        <v>130</v>
      </c>
      <c r="BK371" s="156">
        <f>ROUND(I371*H371,2)</f>
        <v>0</v>
      </c>
      <c r="BL371" s="17" t="s">
        <v>275</v>
      </c>
      <c r="BM371" s="155" t="s">
        <v>612</v>
      </c>
    </row>
    <row r="372" spans="1:65" s="12" customFormat="1" ht="25.9" customHeight="1">
      <c r="B372" s="131"/>
      <c r="D372" s="132" t="s">
        <v>70</v>
      </c>
      <c r="E372" s="133" t="s">
        <v>613</v>
      </c>
      <c r="F372" s="133" t="s">
        <v>614</v>
      </c>
      <c r="J372" s="134">
        <f>BK372</f>
        <v>0</v>
      </c>
      <c r="L372" s="131"/>
      <c r="M372" s="135"/>
      <c r="N372" s="136"/>
      <c r="O372" s="136"/>
      <c r="P372" s="137">
        <f>P373</f>
        <v>0</v>
      </c>
      <c r="Q372" s="136"/>
      <c r="R372" s="137">
        <f>R373</f>
        <v>0</v>
      </c>
      <c r="S372" s="136"/>
      <c r="T372" s="138">
        <f>T373</f>
        <v>0</v>
      </c>
      <c r="AR372" s="132" t="s">
        <v>143</v>
      </c>
      <c r="AT372" s="139" t="s">
        <v>70</v>
      </c>
      <c r="AU372" s="139" t="s">
        <v>71</v>
      </c>
      <c r="AY372" s="132" t="s">
        <v>123</v>
      </c>
      <c r="BK372" s="140">
        <f>BK373</f>
        <v>0</v>
      </c>
    </row>
    <row r="373" spans="1:65" s="2" customFormat="1" ht="21.75" customHeight="1">
      <c r="A373" s="29"/>
      <c r="B373" s="143"/>
      <c r="C373" s="144" t="s">
        <v>396</v>
      </c>
      <c r="D373" s="144" t="s">
        <v>125</v>
      </c>
      <c r="E373" s="145" t="s">
        <v>615</v>
      </c>
      <c r="F373" s="146" t="s">
        <v>616</v>
      </c>
      <c r="G373" s="147" t="s">
        <v>566</v>
      </c>
      <c r="H373" s="148">
        <v>1</v>
      </c>
      <c r="I373" s="149"/>
      <c r="J373" s="149">
        <f>ROUND(I373*H373,2)</f>
        <v>0</v>
      </c>
      <c r="K373" s="150"/>
      <c r="L373" s="30"/>
      <c r="M373" s="188" t="s">
        <v>1</v>
      </c>
      <c r="N373" s="189" t="s">
        <v>37</v>
      </c>
      <c r="O373" s="190">
        <v>0</v>
      </c>
      <c r="P373" s="190">
        <f>O373*H373</f>
        <v>0</v>
      </c>
      <c r="Q373" s="190">
        <v>0</v>
      </c>
      <c r="R373" s="190">
        <f>Q373*H373</f>
        <v>0</v>
      </c>
      <c r="S373" s="190">
        <v>0</v>
      </c>
      <c r="T373" s="191">
        <f>S373*H373</f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55" t="s">
        <v>129</v>
      </c>
      <c r="AT373" s="155" t="s">
        <v>125</v>
      </c>
      <c r="AU373" s="155" t="s">
        <v>79</v>
      </c>
      <c r="AY373" s="17" t="s">
        <v>123</v>
      </c>
      <c r="BE373" s="156">
        <f>IF(N373="základná",J373,0)</f>
        <v>0</v>
      </c>
      <c r="BF373" s="156">
        <f>IF(N373="znížená",J373,0)</f>
        <v>0</v>
      </c>
      <c r="BG373" s="156">
        <f>IF(N373="zákl. prenesená",J373,0)</f>
        <v>0</v>
      </c>
      <c r="BH373" s="156">
        <f>IF(N373="zníž. prenesená",J373,0)</f>
        <v>0</v>
      </c>
      <c r="BI373" s="156">
        <f>IF(N373="nulová",J373,0)</f>
        <v>0</v>
      </c>
      <c r="BJ373" s="17" t="s">
        <v>130</v>
      </c>
      <c r="BK373" s="156">
        <f>ROUND(I373*H373,2)</f>
        <v>0</v>
      </c>
      <c r="BL373" s="17" t="s">
        <v>129</v>
      </c>
      <c r="BM373" s="155" t="s">
        <v>617</v>
      </c>
    </row>
    <row r="374" spans="1:65" s="2" customFormat="1" ht="6.95" customHeight="1">
      <c r="A374" s="29"/>
      <c r="B374" s="44"/>
      <c r="C374" s="45"/>
      <c r="D374" s="45"/>
      <c r="E374" s="45"/>
      <c r="F374" s="45"/>
      <c r="G374" s="45"/>
      <c r="H374" s="45"/>
      <c r="I374" s="45"/>
      <c r="J374" s="45"/>
      <c r="K374" s="45"/>
      <c r="L374" s="30"/>
      <c r="M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</row>
  </sheetData>
  <autoFilter ref="C136:K373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 Architektonicko stave...</vt:lpstr>
      <vt:lpstr>' Architektonicko stave...'!Názvy_tlače</vt:lpstr>
      <vt:lpstr>'Rekapitulácia stavby'!Názvy_tlače</vt:lpstr>
      <vt:lpstr>' Architektonicko stave...'!Oblasť_tlače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juraj JK. kerestur</cp:lastModifiedBy>
  <cp:lastPrinted>2020-08-19T07:22:46Z</cp:lastPrinted>
  <dcterms:created xsi:type="dcterms:W3CDTF">2020-08-19T07:20:21Z</dcterms:created>
  <dcterms:modified xsi:type="dcterms:W3CDTF">2020-11-05T09:47:32Z</dcterms:modified>
</cp:coreProperties>
</file>