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molova\Desktop\VO zákazky 2022\Rekonštrukcia telocvične ZŠ Riazanská\"/>
    </mc:Choice>
  </mc:AlternateContent>
  <bookViews>
    <workbookView xWindow="0" yWindow="0" windowWidth="25200" windowHeight="11850" activeTab="1"/>
  </bookViews>
  <sheets>
    <sheet name="Rekapitulácia stavby" sheetId="1" r:id="rId1"/>
    <sheet name=" Rekonštrukcia telocvične" sheetId="2" r:id="rId2"/>
  </sheets>
  <definedNames>
    <definedName name="_xlnm._FilterDatabase" localSheetId="1" hidden="1">' Rekonštrukcia telocvične'!$C$130:$K$212</definedName>
    <definedName name="_xlnm.Print_Titles" localSheetId="1">' Rekonštrukcia telocvične'!$130:$130</definedName>
    <definedName name="_xlnm.Print_Titles" localSheetId="0">'Rekapitulácia stavby'!$92:$92</definedName>
    <definedName name="_xlnm.Print_Area" localSheetId="1">' Rekonštrukcia telocvične'!$C$4:$J$76,' Rekonštrukcia telocvične'!$C$82:$J$110,' Rekonštrukcia telocvične'!$C$116:$J$212</definedName>
    <definedName name="_xlnm.Print_Area" localSheetId="0">'Rekapitulácia stavby'!$D$4:$AO$76,'Rekapitulácia stavby'!$C$82:$AQ$97</definedName>
  </definedNames>
  <calcPr calcId="162913"/>
</workbook>
</file>

<file path=xl/calcChain.xml><?xml version="1.0" encoding="utf-8"?>
<calcChain xmlns="http://schemas.openxmlformats.org/spreadsheetml/2006/main">
  <c r="BK211" i="2" l="1"/>
  <c r="BI211" i="2"/>
  <c r="BH211" i="2"/>
  <c r="BG211" i="2"/>
  <c r="BF211" i="2"/>
  <c r="BE211" i="2"/>
  <c r="T211" i="2"/>
  <c r="R211" i="2"/>
  <c r="P211" i="2"/>
  <c r="J211" i="2"/>
  <c r="BK209" i="2"/>
  <c r="BI209" i="2"/>
  <c r="BH209" i="2"/>
  <c r="BG209" i="2"/>
  <c r="BE209" i="2"/>
  <c r="T209" i="2"/>
  <c r="R209" i="2"/>
  <c r="P209" i="2"/>
  <c r="J209" i="2"/>
  <c r="BF209" i="2" s="1"/>
  <c r="BK203" i="2"/>
  <c r="BI203" i="2"/>
  <c r="BH203" i="2"/>
  <c r="BG203" i="2"/>
  <c r="BE203" i="2"/>
  <c r="T203" i="2"/>
  <c r="R203" i="2"/>
  <c r="P203" i="2"/>
  <c r="J203" i="2"/>
  <c r="BF203" i="2" s="1"/>
  <c r="BK201" i="2"/>
  <c r="BK200" i="2" s="1"/>
  <c r="J200" i="2" s="1"/>
  <c r="J109" i="2" s="1"/>
  <c r="BI201" i="2"/>
  <c r="BH201" i="2"/>
  <c r="BG201" i="2"/>
  <c r="BE201" i="2"/>
  <c r="T201" i="2"/>
  <c r="R201" i="2"/>
  <c r="R200" i="2" s="1"/>
  <c r="P201" i="2"/>
  <c r="J201" i="2"/>
  <c r="BF201" i="2" s="1"/>
  <c r="T200" i="2"/>
  <c r="P200" i="2"/>
  <c r="BK198" i="2"/>
  <c r="BI198" i="2"/>
  <c r="BH198" i="2"/>
  <c r="BG198" i="2"/>
  <c r="BF198" i="2"/>
  <c r="BE198" i="2"/>
  <c r="T198" i="2"/>
  <c r="R198" i="2"/>
  <c r="P198" i="2"/>
  <c r="P195" i="2" s="1"/>
  <c r="J198" i="2"/>
  <c r="BK196" i="2"/>
  <c r="BI196" i="2"/>
  <c r="BH196" i="2"/>
  <c r="BG196" i="2"/>
  <c r="BF196" i="2"/>
  <c r="BE196" i="2"/>
  <c r="T196" i="2"/>
  <c r="T195" i="2" s="1"/>
  <c r="R196" i="2"/>
  <c r="P196" i="2"/>
  <c r="J196" i="2"/>
  <c r="BK195" i="2"/>
  <c r="J195" i="2" s="1"/>
  <c r="J108" i="2" s="1"/>
  <c r="R195" i="2"/>
  <c r="BK194" i="2"/>
  <c r="BI194" i="2"/>
  <c r="BH194" i="2"/>
  <c r="BG194" i="2"/>
  <c r="BE194" i="2"/>
  <c r="T194" i="2"/>
  <c r="R194" i="2"/>
  <c r="P194" i="2"/>
  <c r="J194" i="2"/>
  <c r="BF194" i="2" s="1"/>
  <c r="BK192" i="2"/>
  <c r="BI192" i="2"/>
  <c r="BH192" i="2"/>
  <c r="BG192" i="2"/>
  <c r="BE192" i="2"/>
  <c r="T192" i="2"/>
  <c r="R192" i="2"/>
  <c r="P192" i="2"/>
  <c r="J192" i="2"/>
  <c r="BF192" i="2" s="1"/>
  <c r="BK190" i="2"/>
  <c r="BI190" i="2"/>
  <c r="BH190" i="2"/>
  <c r="BG190" i="2"/>
  <c r="BE190" i="2"/>
  <c r="T190" i="2"/>
  <c r="R190" i="2"/>
  <c r="R189" i="2" s="1"/>
  <c r="P190" i="2"/>
  <c r="J190" i="2"/>
  <c r="BF190" i="2" s="1"/>
  <c r="BK189" i="2"/>
  <c r="J189" i="2" s="1"/>
  <c r="J107" i="2" s="1"/>
  <c r="T189" i="2"/>
  <c r="P189" i="2"/>
  <c r="BK188" i="2"/>
  <c r="BI188" i="2"/>
  <c r="BH188" i="2"/>
  <c r="BG188" i="2"/>
  <c r="BF188" i="2"/>
  <c r="BE188" i="2"/>
  <c r="T188" i="2"/>
  <c r="R188" i="2"/>
  <c r="P188" i="2"/>
  <c r="J188" i="2"/>
  <c r="BK186" i="2"/>
  <c r="BI186" i="2"/>
  <c r="BH186" i="2"/>
  <c r="BG186" i="2"/>
  <c r="BE186" i="2"/>
  <c r="T186" i="2"/>
  <c r="R186" i="2"/>
  <c r="P186" i="2"/>
  <c r="J186" i="2"/>
  <c r="BF186" i="2" s="1"/>
  <c r="BK184" i="2"/>
  <c r="BK183" i="2" s="1"/>
  <c r="J183" i="2" s="1"/>
  <c r="J106" i="2" s="1"/>
  <c r="BI184" i="2"/>
  <c r="BH184" i="2"/>
  <c r="BG184" i="2"/>
  <c r="BE184" i="2"/>
  <c r="T184" i="2"/>
  <c r="T183" i="2" s="1"/>
  <c r="R184" i="2"/>
  <c r="P184" i="2"/>
  <c r="P183" i="2" s="1"/>
  <c r="J184" i="2"/>
  <c r="BF184" i="2" s="1"/>
  <c r="R183" i="2"/>
  <c r="BK182" i="2"/>
  <c r="BI182" i="2"/>
  <c r="BH182" i="2"/>
  <c r="BG182" i="2"/>
  <c r="BE182" i="2"/>
  <c r="T182" i="2"/>
  <c r="R182" i="2"/>
  <c r="P182" i="2"/>
  <c r="J182" i="2"/>
  <c r="BF182" i="2" s="1"/>
  <c r="BK180" i="2"/>
  <c r="BK179" i="2" s="1"/>
  <c r="J179" i="2" s="1"/>
  <c r="J105" i="2" s="1"/>
  <c r="BI180" i="2"/>
  <c r="BH180" i="2"/>
  <c r="BG180" i="2"/>
  <c r="BE180" i="2"/>
  <c r="T180" i="2"/>
  <c r="R180" i="2"/>
  <c r="R179" i="2" s="1"/>
  <c r="P180" i="2"/>
  <c r="J180" i="2"/>
  <c r="BF180" i="2" s="1"/>
  <c r="T179" i="2"/>
  <c r="P179" i="2"/>
  <c r="BK178" i="2"/>
  <c r="BI178" i="2"/>
  <c r="BH178" i="2"/>
  <c r="BG178" i="2"/>
  <c r="BF178" i="2"/>
  <c r="BE178" i="2"/>
  <c r="T178" i="2"/>
  <c r="R178" i="2"/>
  <c r="P178" i="2"/>
  <c r="J178" i="2"/>
  <c r="BK177" i="2"/>
  <c r="BI177" i="2"/>
  <c r="BH177" i="2"/>
  <c r="BG177" i="2"/>
  <c r="BF177" i="2"/>
  <c r="BE177" i="2"/>
  <c r="T177" i="2"/>
  <c r="R177" i="2"/>
  <c r="P177" i="2"/>
  <c r="J177" i="2"/>
  <c r="BK176" i="2"/>
  <c r="BI176" i="2"/>
  <c r="BH176" i="2"/>
  <c r="BG176" i="2"/>
  <c r="BE176" i="2"/>
  <c r="T176" i="2"/>
  <c r="R176" i="2"/>
  <c r="P176" i="2"/>
  <c r="J176" i="2"/>
  <c r="BF176" i="2" s="1"/>
  <c r="BK174" i="2"/>
  <c r="BK171" i="2" s="1"/>
  <c r="BI174" i="2"/>
  <c r="BH174" i="2"/>
  <c r="BG174" i="2"/>
  <c r="BF174" i="2"/>
  <c r="BE174" i="2"/>
  <c r="T174" i="2"/>
  <c r="R174" i="2"/>
  <c r="P174" i="2"/>
  <c r="J174" i="2"/>
  <c r="BK172" i="2"/>
  <c r="BI172" i="2"/>
  <c r="BH172" i="2"/>
  <c r="BG172" i="2"/>
  <c r="BF172" i="2"/>
  <c r="BE172" i="2"/>
  <c r="T172" i="2"/>
  <c r="T171" i="2" s="1"/>
  <c r="R172" i="2"/>
  <c r="P172" i="2"/>
  <c r="P171" i="2" s="1"/>
  <c r="P170" i="2" s="1"/>
  <c r="J172" i="2"/>
  <c r="R171" i="2"/>
  <c r="BK169" i="2"/>
  <c r="BI169" i="2"/>
  <c r="BH169" i="2"/>
  <c r="BG169" i="2"/>
  <c r="BE169" i="2"/>
  <c r="T169" i="2"/>
  <c r="T168" i="2" s="1"/>
  <c r="R169" i="2"/>
  <c r="P169" i="2"/>
  <c r="P168" i="2" s="1"/>
  <c r="J169" i="2"/>
  <c r="BF169" i="2" s="1"/>
  <c r="BK168" i="2"/>
  <c r="J168" i="2" s="1"/>
  <c r="J102" i="2" s="1"/>
  <c r="R168" i="2"/>
  <c r="BK167" i="2"/>
  <c r="BI167" i="2"/>
  <c r="BH167" i="2"/>
  <c r="BG167" i="2"/>
  <c r="BE167" i="2"/>
  <c r="T167" i="2"/>
  <c r="R167" i="2"/>
  <c r="P167" i="2"/>
  <c r="J167" i="2"/>
  <c r="BF167" i="2" s="1"/>
  <c r="BK165" i="2"/>
  <c r="BI165" i="2"/>
  <c r="BH165" i="2"/>
  <c r="BG165" i="2"/>
  <c r="BE165" i="2"/>
  <c r="T165" i="2"/>
  <c r="R165" i="2"/>
  <c r="P165" i="2"/>
  <c r="J165" i="2"/>
  <c r="BF165" i="2" s="1"/>
  <c r="BK164" i="2"/>
  <c r="BI164" i="2"/>
  <c r="BH164" i="2"/>
  <c r="BG164" i="2"/>
  <c r="BE164" i="2"/>
  <c r="T164" i="2"/>
  <c r="R164" i="2"/>
  <c r="P164" i="2"/>
  <c r="J164" i="2"/>
  <c r="BF164" i="2" s="1"/>
  <c r="BK162" i="2"/>
  <c r="BI162" i="2"/>
  <c r="BH162" i="2"/>
  <c r="BG162" i="2"/>
  <c r="BE162" i="2"/>
  <c r="T162" i="2"/>
  <c r="R162" i="2"/>
  <c r="P162" i="2"/>
  <c r="J162" i="2"/>
  <c r="BF162" i="2" s="1"/>
  <c r="BK161" i="2"/>
  <c r="BI161" i="2"/>
  <c r="BH161" i="2"/>
  <c r="BG161" i="2"/>
  <c r="BE161" i="2"/>
  <c r="T161" i="2"/>
  <c r="R161" i="2"/>
  <c r="P161" i="2"/>
  <c r="J161" i="2"/>
  <c r="BF161" i="2" s="1"/>
  <c r="BK159" i="2"/>
  <c r="BI159" i="2"/>
  <c r="BH159" i="2"/>
  <c r="BG159" i="2"/>
  <c r="BE159" i="2"/>
  <c r="T159" i="2"/>
  <c r="R159" i="2"/>
  <c r="P159" i="2"/>
  <c r="J159" i="2"/>
  <c r="BF159" i="2" s="1"/>
  <c r="BK158" i="2"/>
  <c r="BI158" i="2"/>
  <c r="BH158" i="2"/>
  <c r="BG158" i="2"/>
  <c r="BE158" i="2"/>
  <c r="T158" i="2"/>
  <c r="R158" i="2"/>
  <c r="P158" i="2"/>
  <c r="J158" i="2"/>
  <c r="BF158" i="2" s="1"/>
  <c r="BK157" i="2"/>
  <c r="BI157" i="2"/>
  <c r="BH157" i="2"/>
  <c r="BG157" i="2"/>
  <c r="BF157" i="2"/>
  <c r="BE157" i="2"/>
  <c r="T157" i="2"/>
  <c r="R157" i="2"/>
  <c r="P157" i="2"/>
  <c r="J157" i="2"/>
  <c r="BK156" i="2"/>
  <c r="BI156" i="2"/>
  <c r="BH156" i="2"/>
  <c r="BG156" i="2"/>
  <c r="BE156" i="2"/>
  <c r="T156" i="2"/>
  <c r="R156" i="2"/>
  <c r="P156" i="2"/>
  <c r="J156" i="2"/>
  <c r="BF156" i="2" s="1"/>
  <c r="BK155" i="2"/>
  <c r="BI155" i="2"/>
  <c r="F39" i="2" s="1"/>
  <c r="BD96" i="1" s="1"/>
  <c r="BD95" i="1" s="1"/>
  <c r="BD94" i="1" s="1"/>
  <c r="W33" i="1" s="1"/>
  <c r="BH155" i="2"/>
  <c r="BG155" i="2"/>
  <c r="BE155" i="2"/>
  <c r="T155" i="2"/>
  <c r="R155" i="2"/>
  <c r="P155" i="2"/>
  <c r="J155" i="2"/>
  <c r="BF155" i="2" s="1"/>
  <c r="BK154" i="2"/>
  <c r="BI154" i="2"/>
  <c r="BH154" i="2"/>
  <c r="BG154" i="2"/>
  <c r="BF154" i="2"/>
  <c r="BE154" i="2"/>
  <c r="T154" i="2"/>
  <c r="R154" i="2"/>
  <c r="R149" i="2" s="1"/>
  <c r="P154" i="2"/>
  <c r="J154" i="2"/>
  <c r="BK152" i="2"/>
  <c r="BI152" i="2"/>
  <c r="BH152" i="2"/>
  <c r="BG152" i="2"/>
  <c r="BF152" i="2"/>
  <c r="BE152" i="2"/>
  <c r="J35" i="2" s="1"/>
  <c r="AV96" i="1" s="1"/>
  <c r="T152" i="2"/>
  <c r="R152" i="2"/>
  <c r="P152" i="2"/>
  <c r="J152" i="2"/>
  <c r="BK150" i="2"/>
  <c r="BI150" i="2"/>
  <c r="BH150" i="2"/>
  <c r="BG150" i="2"/>
  <c r="F37" i="2" s="1"/>
  <c r="BB96" i="1" s="1"/>
  <c r="BB95" i="1" s="1"/>
  <c r="BE150" i="2"/>
  <c r="T150" i="2"/>
  <c r="R150" i="2"/>
  <c r="P150" i="2"/>
  <c r="P149" i="2" s="1"/>
  <c r="J150" i="2"/>
  <c r="BF150" i="2" s="1"/>
  <c r="BK149" i="2"/>
  <c r="J149" i="2" s="1"/>
  <c r="J101" i="2" s="1"/>
  <c r="T149" i="2"/>
  <c r="BK147" i="2"/>
  <c r="BI147" i="2"/>
  <c r="BH147" i="2"/>
  <c r="BG147" i="2"/>
  <c r="BF147" i="2"/>
  <c r="BE147" i="2"/>
  <c r="T147" i="2"/>
  <c r="R147" i="2"/>
  <c r="P147" i="2"/>
  <c r="J147" i="2"/>
  <c r="BK146" i="2"/>
  <c r="BI146" i="2"/>
  <c r="BH146" i="2"/>
  <c r="F38" i="2" s="1"/>
  <c r="BC96" i="1" s="1"/>
  <c r="BC95" i="1" s="1"/>
  <c r="BG146" i="2"/>
  <c r="BE146" i="2"/>
  <c r="T146" i="2"/>
  <c r="R146" i="2"/>
  <c r="P146" i="2"/>
  <c r="J146" i="2"/>
  <c r="BF146" i="2" s="1"/>
  <c r="BK141" i="2"/>
  <c r="BK133" i="2" s="1"/>
  <c r="BI141" i="2"/>
  <c r="BH141" i="2"/>
  <c r="BG141" i="2"/>
  <c r="BE141" i="2"/>
  <c r="T141" i="2"/>
  <c r="R141" i="2"/>
  <c r="P141" i="2"/>
  <c r="P133" i="2" s="1"/>
  <c r="J141" i="2"/>
  <c r="BF141" i="2" s="1"/>
  <c r="BK136" i="2"/>
  <c r="BI136" i="2"/>
  <c r="BH136" i="2"/>
  <c r="BG136" i="2"/>
  <c r="BE136" i="2"/>
  <c r="T136" i="2"/>
  <c r="T133" i="2" s="1"/>
  <c r="T132" i="2" s="1"/>
  <c r="R136" i="2"/>
  <c r="P136" i="2"/>
  <c r="J136" i="2"/>
  <c r="BF136" i="2" s="1"/>
  <c r="J36" i="2" s="1"/>
  <c r="AW96" i="1" s="1"/>
  <c r="BK134" i="2"/>
  <c r="BI134" i="2"/>
  <c r="BH134" i="2"/>
  <c r="BG134" i="2"/>
  <c r="BF134" i="2"/>
  <c r="F36" i="2" s="1"/>
  <c r="BA96" i="1" s="1"/>
  <c r="BA95" i="1" s="1"/>
  <c r="BE134" i="2"/>
  <c r="T134" i="2"/>
  <c r="R134" i="2"/>
  <c r="P134" i="2"/>
  <c r="J134" i="2"/>
  <c r="R133" i="2"/>
  <c r="J128" i="2"/>
  <c r="J127" i="2"/>
  <c r="F127" i="2"/>
  <c r="F125" i="2"/>
  <c r="E123" i="2"/>
  <c r="J94" i="2"/>
  <c r="J93" i="2"/>
  <c r="F93" i="2"/>
  <c r="F91" i="2"/>
  <c r="E89" i="2"/>
  <c r="J39" i="2"/>
  <c r="J38" i="2"/>
  <c r="J37" i="2"/>
  <c r="J20" i="2"/>
  <c r="E20" i="2"/>
  <c r="F128" i="2" s="1"/>
  <c r="J19" i="2"/>
  <c r="J14" i="2"/>
  <c r="J91" i="2" s="1"/>
  <c r="E7" i="2"/>
  <c r="E85" i="2" s="1"/>
  <c r="AY96" i="1"/>
  <c r="AX96" i="1"/>
  <c r="AS95" i="1"/>
  <c r="AS94" i="1" s="1"/>
  <c r="AM90" i="1"/>
  <c r="L90" i="1"/>
  <c r="AM89" i="1"/>
  <c r="L89" i="1"/>
  <c r="AM87" i="1"/>
  <c r="L87" i="1"/>
  <c r="L85" i="1"/>
  <c r="AY95" i="1" l="1"/>
  <c r="BC94" i="1"/>
  <c r="J133" i="2"/>
  <c r="J100" i="2" s="1"/>
  <c r="BK132" i="2"/>
  <c r="P132" i="2"/>
  <c r="P131" i="2" s="1"/>
  <c r="AU96" i="1" s="1"/>
  <c r="AU95" i="1" s="1"/>
  <c r="AU94" i="1" s="1"/>
  <c r="R170" i="2"/>
  <c r="BA94" i="1"/>
  <c r="AW95" i="1"/>
  <c r="AT96" i="1"/>
  <c r="R132" i="2"/>
  <c r="T170" i="2"/>
  <c r="J171" i="2"/>
  <c r="J104" i="2" s="1"/>
  <c r="BK170" i="2"/>
  <c r="J170" i="2" s="1"/>
  <c r="J103" i="2" s="1"/>
  <c r="T131" i="2"/>
  <c r="BB94" i="1"/>
  <c r="AX95" i="1"/>
  <c r="E119" i="2"/>
  <c r="F35" i="2"/>
  <c r="AZ96" i="1" s="1"/>
  <c r="AZ95" i="1" s="1"/>
  <c r="F94" i="2"/>
  <c r="J125" i="2"/>
  <c r="W30" i="1" l="1"/>
  <c r="AW94" i="1"/>
  <c r="AK30" i="1" s="1"/>
  <c r="J132" i="2"/>
  <c r="J99" i="2" s="1"/>
  <c r="BK131" i="2"/>
  <c r="J131" i="2" s="1"/>
  <c r="AX94" i="1"/>
  <c r="W31" i="1"/>
  <c r="AZ94" i="1"/>
  <c r="AV95" i="1"/>
  <c r="AT95" i="1" s="1"/>
  <c r="R131" i="2"/>
  <c r="W32" i="1"/>
  <c r="AY94" i="1"/>
  <c r="W29" i="1" l="1"/>
  <c r="AV94" i="1"/>
  <c r="J98" i="2"/>
  <c r="J32" i="2"/>
  <c r="J41" i="2" l="1"/>
  <c r="AG96" i="1"/>
  <c r="AK29" i="1"/>
  <c r="AT94" i="1"/>
  <c r="AN96" i="1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<sst xmlns="http://schemas.openxmlformats.org/spreadsheetml/2006/main" count="1161" uniqueCount="317">
  <si>
    <t>Export Komplet</t>
  </si>
  <si>
    <t/>
  </si>
  <si>
    <t>2.0</t>
  </si>
  <si>
    <t>False</t>
  </si>
  <si>
    <t>{8862cb6b-bb96-4252-a352-7e91243e931a}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</si>
  <si>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</si>
  <si>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</si>
  <si>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</si>
  <si>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</si>
  <si>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</si>
  <si>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Stavba:</t>
  </si>
  <si>
    <t>Rekonštrukcia telocvične pri ZŠ Riazanska v Bratislave</t>
  </si>
  <si>
    <t>JKSO:</t>
  </si>
  <si>
    <t>KS:</t>
  </si>
  <si>
    <t>Miesto:</t>
  </si>
  <si>
    <t>Riazanska 75, Bratislava-Nové Mesto</t>
  </si>
  <si>
    <t>Dátum:</t>
  </si>
  <si>
    <t>27. 1. 2022</t>
  </si>
  <si>
    <t>Objednávateľ:</t>
  </si>
  <si>
    <t>IČO:</t>
  </si>
  <si>
    <t>Mestská časť Bratislava-Nové Mesto, Junácka 1</t>
  </si>
  <si>
    <t>IČ DPH:</t>
  </si>
  <si>
    <t>Zhotoviteľ:</t>
  </si>
  <si>
    <t>Vyplň údaj</t>
  </si>
  <si>
    <t>Projektant:</t>
  </si>
  <si>
    <t>Atelier B,Dostojeského rad 21, BA,Ing.arch. Frecer</t>
  </si>
  <si>
    <t>True</t>
  </si>
  <si>
    <t>0,01</t>
  </si>
  <si>
    <t>Spracovateľ:</t>
  </si>
  <si>
    <t>Ing.arch. Frecer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</si>
  <si>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</si>
  <si>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</si>
  <si>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</si>
  <si>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</si>
  <si>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</si>
  <si>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</si>
  <si>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</si>
  <si>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</si>
  <si>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</si>
  <si>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</si>
  <si>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</si>
  <si>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</si>
  <si>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</si>
  <si>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</si>
  <si>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</si>
  <si>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</si>
  <si>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</si>
  <si>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</si>
  <si>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</si>
  <si>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</si>
  <si>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</si>
  <si>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</si>
  <si>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</si>
  <si>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</si>
  <si>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</si>
  <si>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</si>
  <si>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</si>
  <si>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</si>
  <si>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</si>
  <si>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</si>
  <si>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</si>
  <si>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</si>
  <si>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</si>
  <si>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</si>
  <si>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</si>
  <si>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</si>
  <si>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</si>
  <si>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</si>
  <si>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</si>
  <si>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</si>
  <si>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</si>
  <si>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</si>
  <si>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</si>
  <si>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</si>
  <si>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</si>
  <si>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</si>
  <si>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STA</t>
  </si>
  <si>
    <t>{3df9c451-b849-4ad3-827d-5fd9b5bed8a8}</t>
  </si>
  <si>
    <t>/</t>
  </si>
  <si>
    <t>26.01.2022</t>
  </si>
  <si>
    <t>Časť</t>
  </si>
  <si>
    <t>2</t>
  </si>
  <si>
    <t>{516effe8-f120-47a8-9f68-f06a651c3ea2}</t>
  </si>
  <si>
    <t>KRYCÍ LIST ROZPOČTU</t>
  </si>
  <si>
    <t>Objekt:</t>
  </si>
  <si>
    <t>1 - Rekonštrukcia telocvične pri ZŠ Riazanska v Bratislave</t>
  </si>
  <si>
    <t>Časť:</t>
  </si>
  <si>
    <t xml:space="preserve"> Rekonštrukcia telocvične pri ZŠ Riazanska v Bratislave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</si>
  <si>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</si>
  <si>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</si>
  <si>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</si>
  <si>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</si>
  <si>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</si>
  <si>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</si>
  <si>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</si>
  <si>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</si>
  <si>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</si>
  <si>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</si>
  <si>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</si>
  <si>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775 - Podlahy vlysové a parketové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</si>
  <si>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</si>
  <si>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</si>
  <si>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</si>
  <si>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</si>
  <si>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</si>
  <si>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</si>
  <si>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</si>
  <si>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</si>
  <si>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</si>
  <si>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</si>
  <si>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</si>
  <si>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</si>
  <si>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</si>
  <si>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</si>
  <si>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</si>
  <si>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</si>
  <si>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</si>
  <si>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</si>
  <si>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</si>
  <si>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</si>
  <si>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</si>
  <si>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</si>
  <si>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611460121.S</t>
  </si>
  <si>
    <t>Príprava vnútorného podkladu stropov penetráciou základnou</t>
  </si>
  <si>
    <t>m2</t>
  </si>
  <si>
    <t>4</t>
  </si>
  <si>
    <t>1111863557</t>
  </si>
  <si>
    <t>VV</t>
  </si>
  <si>
    <t>"Telocvičňa"        22,72*11,96</t>
  </si>
  <si>
    <t>612460121.S</t>
  </si>
  <si>
    <t>Príprava vnútorného podkladu stien penetráciou základnou</t>
  </si>
  <si>
    <t>-97642558</t>
  </si>
  <si>
    <t>"Telocvičňa"        (22,72+11,96)*2*5,81</t>
  </si>
  <si>
    <t>"otvory"           -(2,35*2,95*8+1,84*0,86*3+2,35*1,45*3+1,45*1,97*2)</t>
  </si>
  <si>
    <t>"ostenie"         0,16*(2,35*22+2,95*16+1,84*6+0,86*6+1,45*8+1,97*4)</t>
  </si>
  <si>
    <t>Súčet</t>
  </si>
  <si>
    <t>3</t>
  </si>
  <si>
    <t>612460201.S</t>
  </si>
  <si>
    <t>Vnútorná omietka stien vápenná jadrová (hrubá), hr. 10 mm</t>
  </si>
  <si>
    <t>1207279347</t>
  </si>
  <si>
    <t>612460221.S</t>
  </si>
  <si>
    <t>Vnútorná omietka stien vápenná štuková (jemná) pre opravované stavby, hr. 3 mm</t>
  </si>
  <si>
    <t>308117854</t>
  </si>
  <si>
    <t>5</t>
  </si>
  <si>
    <t>632452689.S</t>
  </si>
  <si>
    <t>Cementová samonivelizačná stierka, pre telocvične, hr. 10 mm</t>
  </si>
  <si>
    <t>785327769</t>
  </si>
  <si>
    <t>"Telocvičňa rozsah 10%"        22,72*11,96*0,1</t>
  </si>
  <si>
    <t>9</t>
  </si>
  <si>
    <t>Ostatné konštrukcie a práce-búranie</t>
  </si>
  <si>
    <t>941941031.S</t>
  </si>
  <si>
    <t>Montáž lešenia ľahkého pracovného radového s podlahami šírky od 0,80 do 1,00 m, výšky do 10 m</t>
  </si>
  <si>
    <t>1181488638</t>
  </si>
  <si>
    <t>"Telocvičňa "        (22,72+11,96)*2*5,81</t>
  </si>
  <si>
    <t>7</t>
  </si>
  <si>
    <t>941941195.S</t>
  </si>
  <si>
    <t>Príplatok za prvý a každý ďalší týždeň použitia lešenia ľahkého pracovného radového s podlahami šírky od 0,80 do 1,00 m, výšky do 10 m</t>
  </si>
  <si>
    <t>-614329783</t>
  </si>
  <si>
    <t>402,982*3 'Prepočítané koeficientom množstva</t>
  </si>
  <si>
    <t>8</t>
  </si>
  <si>
    <t>941941831.S</t>
  </si>
  <si>
    <t>Demontáž lešenia ľahkého pracovného radového s podlahami šírky nad 0,80 do 1,00 m, výšky do 10 m</t>
  </si>
  <si>
    <t>-406168930</t>
  </si>
  <si>
    <t>949942101.S</t>
  </si>
  <si>
    <t>Prenájom pojazdného lešenia do výšky podlahy 6,5 m - 2ks</t>
  </si>
  <si>
    <t>hod</t>
  </si>
  <si>
    <t>-1238406943</t>
  </si>
  <si>
    <t>10</t>
  </si>
  <si>
    <t>952909001</t>
  </si>
  <si>
    <t>Výšková úprava rebrín a otvorov náradia</t>
  </si>
  <si>
    <t>komplet</t>
  </si>
  <si>
    <t>1989917165</t>
  </si>
  <si>
    <t>11</t>
  </si>
  <si>
    <t>952909001 2</t>
  </si>
  <si>
    <t>Montáž a dodávka ochranných sieti</t>
  </si>
  <si>
    <t>1833846258</t>
  </si>
  <si>
    <t>12</t>
  </si>
  <si>
    <t>9529090011</t>
  </si>
  <si>
    <t>Montáž a dodávka futsalových bránok so sieťkou</t>
  </si>
  <si>
    <t>ks</t>
  </si>
  <si>
    <t>1941582775</t>
  </si>
  <si>
    <t>13</t>
  </si>
  <si>
    <t>965044201.S</t>
  </si>
  <si>
    <t>Brúsenie existujúcich betónových podláh, zbrúsenie -0,00600t</t>
  </si>
  <si>
    <t>1827426257</t>
  </si>
  <si>
    <t>"Telocvičňa rozsah 25%"        22,72*11,96*0,25</t>
  </si>
  <si>
    <t>14</t>
  </si>
  <si>
    <t>979081111.S</t>
  </si>
  <si>
    <t>Odvoz sutiny a vybúraných hmôt na skládku do 1 km</t>
  </si>
  <si>
    <t>t</t>
  </si>
  <si>
    <t>-1120912189</t>
  </si>
  <si>
    <t>15</t>
  </si>
  <si>
    <t>979081121.S</t>
  </si>
  <si>
    <t>Odvoz sutiny a vybúraných hmôt na skládku za každý ďalší 1 km</t>
  </si>
  <si>
    <t>-2013173065</t>
  </si>
  <si>
    <t>4,484*34 'Prepočítané koeficientom množstva</t>
  </si>
  <si>
    <t>16</t>
  </si>
  <si>
    <t>979082111.S</t>
  </si>
  <si>
    <t>Vnútrostavenisková doprava sutiny a vybúraných hmôt do 10 m</t>
  </si>
  <si>
    <t>1778382530</t>
  </si>
  <si>
    <t>17</t>
  </si>
  <si>
    <t>979082121.S</t>
  </si>
  <si>
    <t>Vnútrostavenisková doprava sutiny a vybúraných hmôt za každých ďalších 5 m</t>
  </si>
  <si>
    <t>-145719224</t>
  </si>
  <si>
    <t>4,484*8 'Prepočítané koeficientom množstva</t>
  </si>
  <si>
    <t>18</t>
  </si>
  <si>
    <t>979089012.S</t>
  </si>
  <si>
    <t>Poplatok za skladovanie - betón, tehly, dlaždice (17 01) ostatné</t>
  </si>
  <si>
    <t>1084527049</t>
  </si>
  <si>
    <t>99</t>
  </si>
  <si>
    <t>Presun hmôt HSV</t>
  </si>
  <si>
    <t>19</t>
  </si>
  <si>
    <t>999281111.S</t>
  </si>
  <si>
    <t>Presun hmôt pre opravy a údržbu objektov vrátane vonkajších plášťov výšky do 25 m</t>
  </si>
  <si>
    <t>1603487085</t>
  </si>
  <si>
    <t>PSV</t>
  </si>
  <si>
    <t>Práce a dodávky PSV</t>
  </si>
  <si>
    <t>762</t>
  </si>
  <si>
    <t>Konštrukcie tesárske</t>
  </si>
  <si>
    <t>762512255.S</t>
  </si>
  <si>
    <t>Položenie podláh  na drevený podklad z drevotrieskových dosiek na betón</t>
  </si>
  <si>
    <t>-440995315</t>
  </si>
  <si>
    <t>21</t>
  </si>
  <si>
    <t>M</t>
  </si>
  <si>
    <t>607260000450.S</t>
  </si>
  <si>
    <t>Doska OSB nebrúsená hr. 25 mm vr. podkladu</t>
  </si>
  <si>
    <t>32</t>
  </si>
  <si>
    <t>286808683</t>
  </si>
  <si>
    <t>271,731*1,08 'Prepočítané koeficientom množstva</t>
  </si>
  <si>
    <t>22</t>
  </si>
  <si>
    <t>762191912</t>
  </si>
  <si>
    <t xml:space="preserve">Prekrytie otvorov nad oknami </t>
  </si>
  <si>
    <t>-511348615</t>
  </si>
  <si>
    <t>23</t>
  </si>
  <si>
    <t>766699612.S</t>
  </si>
  <si>
    <t>Demontáž + montáž krytov vykurovacieho telesa drevených</t>
  </si>
  <si>
    <t>-1188726914</t>
  </si>
  <si>
    <t>24</t>
  </si>
  <si>
    <t>998762202.S</t>
  </si>
  <si>
    <t>Presun hmôt pre konštrukcie tesárske v objektoch výšky do 12 m</t>
  </si>
  <si>
    <t>%</t>
  </si>
  <si>
    <t>1999902971</t>
  </si>
  <si>
    <t>775</t>
  </si>
  <si>
    <t>Podlahy vlysové a parketové</t>
  </si>
  <si>
    <t>25</t>
  </si>
  <si>
    <t>775521800.S</t>
  </si>
  <si>
    <t>Demontáž drevených podláh vlysových, mozaikových, parketových, pribíjaných, vrátane líšt -0,0150t</t>
  </si>
  <si>
    <t>-681105855</t>
  </si>
  <si>
    <t>26</t>
  </si>
  <si>
    <t>998775201.S</t>
  </si>
  <si>
    <t>Presun hmôt pre podlahy vlysové a parketové v objektoch výšky do 6 m</t>
  </si>
  <si>
    <t>1303866812</t>
  </si>
  <si>
    <t>776</t>
  </si>
  <si>
    <t>Podlahy povlakové</t>
  </si>
  <si>
    <t>27</t>
  </si>
  <si>
    <t>776990100.S</t>
  </si>
  <si>
    <t>Zametanie podkladu pred kladením povlakovýck podláh</t>
  </si>
  <si>
    <t>1445062688</t>
  </si>
  <si>
    <t>"Telocvičňa rozsah 55%"        22,72*11,96*0,55</t>
  </si>
  <si>
    <t>28</t>
  </si>
  <si>
    <t>776992125.S</t>
  </si>
  <si>
    <t>Vyspravenie podkladu nivelačnou stierkou hr. 3 mm</t>
  </si>
  <si>
    <t>331660619</t>
  </si>
  <si>
    <t>"Telocvičňa rozsah 35%"        22,72*11,96*0,35</t>
  </si>
  <si>
    <t>29</t>
  </si>
  <si>
    <t>998776201.S</t>
  </si>
  <si>
    <t>Presun hmôt pre podlahy povlakové v objektoch výšky do 6 m</t>
  </si>
  <si>
    <t>590495303</t>
  </si>
  <si>
    <t>777</t>
  </si>
  <si>
    <t>Podlahy syntetické</t>
  </si>
  <si>
    <t>30</t>
  </si>
  <si>
    <t>777130000</t>
  </si>
  <si>
    <t>Športový povrch celoplošný liaty PUR hr.10mm</t>
  </si>
  <si>
    <t>-1365781305</t>
  </si>
  <si>
    <t>31</t>
  </si>
  <si>
    <t>77751130</t>
  </si>
  <si>
    <t>PUR sokel v.100mm</t>
  </si>
  <si>
    <t>-1459057376</t>
  </si>
  <si>
    <t>"Telocvičňa"        (22,72+11,96)*2*0,10</t>
  </si>
  <si>
    <t>998777201.S</t>
  </si>
  <si>
    <t>Presun hmôt pre podlahy syntetické v objektoch výšky do 6 m</t>
  </si>
  <si>
    <t>21029180</t>
  </si>
  <si>
    <t>783</t>
  </si>
  <si>
    <t>Nátery</t>
  </si>
  <si>
    <t>33</t>
  </si>
  <si>
    <t>783323330.S</t>
  </si>
  <si>
    <t>Nátery vykur.telies syntetické oceľ. radiátorov doskových dvojnás. 2x s emailovaním - 140µm</t>
  </si>
  <si>
    <t>-286083463</t>
  </si>
  <si>
    <t>"Telocvičňa 10ks"       43,20</t>
  </si>
  <si>
    <t>34</t>
  </si>
  <si>
    <t>783898251</t>
  </si>
  <si>
    <t xml:space="preserve">Vodorovné značenie športových podláh z náterových hmôt </t>
  </si>
  <si>
    <t>m</t>
  </si>
  <si>
    <t>-452268585</t>
  </si>
  <si>
    <t>"Telocvičňa"        450</t>
  </si>
  <si>
    <t>784</t>
  </si>
  <si>
    <t>Maľby</t>
  </si>
  <si>
    <t>35</t>
  </si>
  <si>
    <t>784418011.S</t>
  </si>
  <si>
    <t>Zakrývanie otvorov, podláh a zariadení fóliou v miestnostiach alebo na schodisku</t>
  </si>
  <si>
    <t>105372935</t>
  </si>
  <si>
    <t>"otvory"           2,35*2,95*8+1,84*0,86*3+2,35*1,45*3+1,45*1,97*2</t>
  </si>
  <si>
    <t>36</t>
  </si>
  <si>
    <t>7844522</t>
  </si>
  <si>
    <t>Maľby stien a stropov dvojnásobné</t>
  </si>
  <si>
    <t>-1482300973</t>
  </si>
  <si>
    <t>"otvory"           -2,35*2,95*8</t>
  </si>
  <si>
    <t>37</t>
  </si>
  <si>
    <t>784496600.S</t>
  </si>
  <si>
    <t>Maľby protiplesňovou farbou dvojnásobné ručne nanášané na jemnozrnný podklad výšky nad 5, 00 m</t>
  </si>
  <si>
    <t>556993043</t>
  </si>
  <si>
    <t>"Telocvičňa"            640,786</t>
  </si>
  <si>
    <t>38</t>
  </si>
  <si>
    <t>784498916.S</t>
  </si>
  <si>
    <t>Vyhladenie a vyrovnanie prasklín</t>
  </si>
  <si>
    <t>-613512199</t>
  </si>
  <si>
    <t>"Telocvičňa"        640,786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</si>
</sst>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dd\.mm\.yyyy"/>
    <numFmt numFmtId="169" formatCode="#,##0.00%"/>
    <numFmt numFmtId="170" formatCode="#,##0.000"/>
    <numFmt numFmtId="171" formatCode="#,##0.00000"/>
  </numFmts>
  <fonts count="38">
    <font>
      <sz val="8"/>
      <name val="Arial CE"/>
      <charset val="134"/>
    </font>
    <font>
      <sz val="12"/>
      <color rgb="FF003366"/>
      <name val="Arial CE"/>
      <charset val="134"/>
    </font>
    <font>
      <sz val="10"/>
      <color rgb="FF003366"/>
      <name val="Arial CE"/>
      <charset val="134"/>
    </font>
    <font>
      <sz val="8"/>
      <color rgb="FF003366"/>
      <name val="Arial CE"/>
      <charset val="134"/>
    </font>
    <font>
      <sz val="8"/>
      <color rgb="FF505050"/>
      <name val="Arial CE"/>
      <charset val="134"/>
    </font>
    <font>
      <sz val="8"/>
      <color rgb="FFFF0000"/>
      <name val="Arial CE"/>
      <charset val="134"/>
    </font>
    <font>
      <b/>
      <sz val="14"/>
      <name val="Arial CE"/>
      <charset val="134"/>
    </font>
    <font>
      <sz val="10"/>
      <color rgb="FF969696"/>
      <name val="Arial CE"/>
      <charset val="134"/>
    </font>
    <font>
      <b/>
      <sz val="11"/>
      <name val="Arial CE"/>
      <charset val="134"/>
    </font>
    <font>
      <sz val="10"/>
      <name val="Arial CE"/>
      <charset val="134"/>
    </font>
    <font>
      <b/>
      <sz val="10"/>
      <name val="Arial CE"/>
      <charset val="134"/>
    </font>
    <font>
      <sz val="8"/>
      <color rgb="FF969696"/>
      <name val="Arial CE"/>
      <charset val="134"/>
    </font>
    <font>
      <b/>
      <sz val="12"/>
      <name val="Arial CE"/>
      <charset val="134"/>
    </font>
    <font>
      <b/>
      <sz val="10"/>
      <color rgb="FF464646"/>
      <name val="Arial CE"/>
      <charset val="134"/>
    </font>
    <font>
      <sz val="8"/>
      <color rgb="FF3366FF"/>
      <name val="Arial CE"/>
      <charset val="134"/>
    </font>
    <font>
      <sz val="10"/>
      <color rgb="FF3366FF"/>
      <name val="Arial CE"/>
      <charset val="134"/>
    </font>
    <font>
      <b/>
      <sz val="12"/>
      <color rgb="FF960000"/>
      <name val="Arial CE"/>
      <charset val="134"/>
    </font>
    <font>
      <sz val="9"/>
      <name val="Arial CE"/>
      <charset val="134"/>
    </font>
    <font>
      <b/>
      <sz val="12"/>
      <color rgb="FF800000"/>
      <name val="Arial CE"/>
      <charset val="134"/>
    </font>
    <font>
      <sz val="7"/>
      <color rgb="FF969696"/>
      <name val="Arial CE"/>
      <charset val="134"/>
    </font>
    <font>
      <i/>
      <sz val="9"/>
      <color rgb="FF0000FF"/>
      <name val="Arial CE"/>
      <charset val="134"/>
    </font>
    <font>
      <sz val="9"/>
      <color rgb="FF969696"/>
      <name val="Arial CE"/>
      <charset val="134"/>
    </font>
    <font>
      <sz val="8"/>
      <color rgb="FF960000"/>
      <name val="Arial CE"/>
      <charset val="134"/>
    </font>
    <font>
      <i/>
      <sz val="8"/>
      <color rgb="FF0000FF"/>
      <name val="Arial CE"/>
      <charset val="134"/>
    </font>
    <font>
      <b/>
      <sz val="8"/>
      <name val="Arial CE"/>
      <charset val="134"/>
    </font>
    <font>
      <sz val="11"/>
      <name val="Arial CE"/>
      <charset val="134"/>
    </font>
    <font>
      <sz val="8"/>
      <color rgb="FFFFFFFF"/>
      <name val="Arial CE"/>
      <charset val="134"/>
    </font>
    <font>
      <b/>
      <sz val="10"/>
      <color rgb="FF969696"/>
      <name val="Arial CE"/>
      <charset val="134"/>
    </font>
    <font>
      <b/>
      <sz val="12"/>
      <color rgb="FF969696"/>
      <name val="Arial CE"/>
      <charset val="134"/>
    </font>
    <font>
      <b/>
      <sz val="8"/>
      <color rgb="FF969696"/>
      <name val="Arial CE"/>
      <charset val="134"/>
    </font>
    <font>
      <b/>
      <sz val="11"/>
      <color rgb="FF003366"/>
      <name val="Arial CE"/>
      <charset val="134"/>
    </font>
    <font>
      <sz val="18"/>
      <color theme="10"/>
      <name val="Wingdings 2"/>
      <charset val="134"/>
    </font>
    <font>
      <b/>
      <sz val="10"/>
      <color rgb="FF003366"/>
      <name val="Arial CE"/>
      <charset val="134"/>
    </font>
    <font>
      <sz val="11"/>
      <color rgb="FF003366"/>
      <name val="Arial CE"/>
      <charset val="134"/>
    </font>
    <font>
      <sz val="12"/>
      <color rgb="FF969696"/>
      <name val="Arial CE"/>
      <charset val="134"/>
    </font>
    <font>
      <sz val="11"/>
      <color rgb="FF969696"/>
      <name val="Arial CE"/>
      <charset val="134"/>
    </font>
    <font>
      <sz val="12"/>
      <name val="Arial CE"/>
      <charset val="134"/>
    </font>
    <font>
      <u/>
      <sz val="11"/>
      <color theme="1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EBEBE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16" fillId="0" borderId="0" xfId="0" applyNumberFormat="1" applyFont="1" applyAlignment="1">
      <alignment vertical="center"/>
    </xf>
    <xf numFmtId="169" fontId="7" fillId="0" borderId="0" xfId="0" applyNumberFormat="1" applyFont="1" applyAlignment="1">
      <alignment horizontal="right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7" fillId="3" borderId="0" xfId="0" applyFont="1" applyFill="1" applyAlignment="1">
      <alignment horizontal="right" vertical="center"/>
    </xf>
    <xf numFmtId="4" fontId="1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0" borderId="3" xfId="0" applyFont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170" fontId="17" fillId="0" borderId="15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0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70" fontId="5" fillId="0" borderId="0" xfId="0" applyNumberFormat="1" applyFont="1" applyAlignment="1">
      <alignment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170" fontId="20" fillId="0" borderId="15" xfId="0" applyNumberFormat="1" applyFont="1" applyBorder="1" applyAlignment="1" applyProtection="1">
      <alignment vertical="center"/>
      <protection locked="0"/>
    </xf>
    <xf numFmtId="170" fontId="17" fillId="2" borderId="15" xfId="0" applyNumberFormat="1" applyFont="1" applyFill="1" applyBorder="1" applyAlignment="1" applyProtection="1">
      <alignment vertical="center"/>
      <protection locked="0"/>
    </xf>
    <xf numFmtId="0" fontId="17" fillId="3" borderId="1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70" fontId="16" fillId="0" borderId="0" xfId="0" applyNumberFormat="1" applyFont="1" applyAlignment="1"/>
    <xf numFmtId="0" fontId="0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171" fontId="22" fillId="0" borderId="4" xfId="0" applyNumberFormat="1" applyFont="1" applyBorder="1" applyAlignment="1"/>
    <xf numFmtId="0" fontId="3" fillId="0" borderId="0" xfId="0" applyFont="1" applyAlignment="1" applyProtection="1">
      <protection locked="0"/>
    </xf>
    <xf numFmtId="170" fontId="1" fillId="0" borderId="0" xfId="0" applyNumberFormat="1" applyFont="1" applyAlignment="1"/>
    <xf numFmtId="0" fontId="3" fillId="0" borderId="18" xfId="0" applyFont="1" applyBorder="1" applyAlignment="1"/>
    <xf numFmtId="0" fontId="3" fillId="0" borderId="0" xfId="0" applyFont="1" applyBorder="1" applyAlignment="1"/>
    <xf numFmtId="171" fontId="3" fillId="0" borderId="0" xfId="0" applyNumberFormat="1" applyFont="1" applyBorder="1" applyAlignment="1"/>
    <xf numFmtId="170" fontId="2" fillId="0" borderId="0" xfId="0" applyNumberFormat="1" applyFont="1" applyAlignment="1"/>
    <xf numFmtId="0" fontId="0" fillId="0" borderId="15" xfId="0" applyFont="1" applyBorder="1" applyAlignment="1" applyProtection="1">
      <alignment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1" fontId="21" fillId="0" borderId="0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0" fontId="20" fillId="2" borderId="15" xfId="0" applyNumberFormat="1" applyFont="1" applyFill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0" fillId="2" borderId="18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171" fontId="22" fillId="0" borderId="19" xfId="0" applyNumberFormat="1" applyFont="1" applyBorder="1" applyAlignment="1"/>
    <xf numFmtId="171" fontId="3" fillId="0" borderId="20" xfId="0" applyNumberFormat="1" applyFont="1" applyBorder="1" applyAlignment="1"/>
    <xf numFmtId="171" fontId="21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170" fontId="24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70" fontId="0" fillId="0" borderId="0" xfId="0" applyNumberFormat="1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9" fillId="2" borderId="0" xfId="0" applyNumberFormat="1" applyFont="1" applyFill="1" applyAlignment="1" applyProtection="1">
      <alignment horizontal="left" vertical="center"/>
      <protection locked="0"/>
    </xf>
    <xf numFmtId="0" fontId="0" fillId="0" borderId="7" xfId="0" applyBorder="1"/>
    <xf numFmtId="0" fontId="10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5" borderId="0" xfId="0" applyFont="1" applyFill="1" applyAlignment="1">
      <alignment vertical="center"/>
    </xf>
    <xf numFmtId="0" fontId="12" fillId="5" borderId="5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34" fillId="0" borderId="18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171" fontId="3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" fontId="35" fillId="0" borderId="18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171" fontId="35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" fontId="7" fillId="0" borderId="2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171" fontId="7" fillId="0" borderId="12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4" fontId="34" fillId="0" borderId="20" xfId="0" applyNumberFormat="1" applyFont="1" applyBorder="1" applyAlignment="1">
      <alignment vertical="center"/>
    </xf>
    <xf numFmtId="4" fontId="35" fillId="0" borderId="20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49" fontId="9" fillId="2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1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12" fillId="5" borderId="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167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4" fillId="0" borderId="17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52" workbookViewId="0">
      <selection activeCell="K96" sqref="K96:AF96"/>
    </sheetView>
  </sheetViews>
  <sheetFormatPr defaultColWidth="9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3" t="s">
        <v>0</v>
      </c>
      <c r="AZ1" s="143" t="s">
        <v>1</v>
      </c>
      <c r="BA1" s="143" t="s">
        <v>2</v>
      </c>
      <c r="BB1" s="143" t="s">
        <v>1</v>
      </c>
      <c r="BT1" s="143" t="s">
        <v>3</v>
      </c>
      <c r="BU1" s="143" t="s">
        <v>3</v>
      </c>
      <c r="BV1" s="143" t="s">
        <v>4</v>
      </c>
    </row>
    <row r="2" spans="1:74" ht="36.950000000000003" customHeight="1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45" t="s">
        <v>6</v>
      </c>
      <c r="BT2" s="45" t="s">
        <v>7</v>
      </c>
    </row>
    <row r="3" spans="1:74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BS3" s="45" t="s">
        <v>6</v>
      </c>
      <c r="BT3" s="45" t="s">
        <v>7</v>
      </c>
    </row>
    <row r="4" spans="1:74" ht="24.95" customHeight="1">
      <c r="B4" s="11"/>
      <c r="D4" s="12" t="s">
        <v>8</v>
      </c>
      <c r="AR4" s="11"/>
      <c r="AS4" s="154" t="s">
        <v>9</v>
      </c>
      <c r="BE4" s="155"/>
      <c r="BS4" s="45" t="s">
        <v>6</v>
      </c>
    </row>
    <row r="5" spans="1:74" ht="12" customHeight="1">
      <c r="B5" s="11"/>
      <c r="D5" s="144"/>
      <c r="K5" s="190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1"/>
      <c r="BE5" s="224"/>
      <c r="BS5" s="45" t="s">
        <v>6</v>
      </c>
    </row>
    <row r="6" spans="1:74" ht="36.950000000000003" customHeight="1">
      <c r="B6" s="11"/>
      <c r="D6" s="145" t="s">
        <v>10</v>
      </c>
      <c r="K6" s="191" t="s">
        <v>11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1"/>
      <c r="BE6" s="225"/>
      <c r="BS6" s="45" t="s">
        <v>6</v>
      </c>
    </row>
    <row r="7" spans="1:74" ht="12" customHeight="1">
      <c r="B7" s="11"/>
      <c r="D7" s="13" t="s">
        <v>12</v>
      </c>
      <c r="K7" s="16" t="s">
        <v>1</v>
      </c>
      <c r="AK7" s="13" t="s">
        <v>13</v>
      </c>
      <c r="AN7" s="16" t="s">
        <v>1</v>
      </c>
      <c r="AR7" s="11"/>
      <c r="BE7" s="225"/>
      <c r="BS7" s="45" t="s">
        <v>6</v>
      </c>
    </row>
    <row r="8" spans="1:74" ht="12" customHeight="1">
      <c r="B8" s="11"/>
      <c r="D8" s="13" t="s">
        <v>14</v>
      </c>
      <c r="K8" s="16" t="s">
        <v>15</v>
      </c>
      <c r="AK8" s="13" t="s">
        <v>16</v>
      </c>
      <c r="AN8" s="17" t="s">
        <v>17</v>
      </c>
      <c r="AR8" s="11"/>
      <c r="BE8" s="225"/>
      <c r="BS8" s="45" t="s">
        <v>6</v>
      </c>
    </row>
    <row r="9" spans="1:74" ht="14.45" customHeight="1">
      <c r="B9" s="11"/>
      <c r="AR9" s="11"/>
      <c r="BE9" s="225"/>
      <c r="BS9" s="45" t="s">
        <v>6</v>
      </c>
    </row>
    <row r="10" spans="1:74" ht="12" customHeight="1">
      <c r="B10" s="11"/>
      <c r="D10" s="13" t="s">
        <v>18</v>
      </c>
      <c r="AK10" s="13" t="s">
        <v>19</v>
      </c>
      <c r="AN10" s="16" t="s">
        <v>1</v>
      </c>
      <c r="AR10" s="11"/>
      <c r="BE10" s="225"/>
      <c r="BS10" s="45" t="s">
        <v>6</v>
      </c>
    </row>
    <row r="11" spans="1:74" ht="18.399999999999999" customHeight="1">
      <c r="B11" s="11"/>
      <c r="E11" s="16" t="s">
        <v>20</v>
      </c>
      <c r="AK11" s="13" t="s">
        <v>21</v>
      </c>
      <c r="AN11" s="16" t="s">
        <v>1</v>
      </c>
      <c r="AR11" s="11"/>
      <c r="BE11" s="225"/>
      <c r="BS11" s="45" t="s">
        <v>6</v>
      </c>
    </row>
    <row r="12" spans="1:74" ht="6.95" customHeight="1">
      <c r="B12" s="11"/>
      <c r="AR12" s="11"/>
      <c r="BE12" s="225"/>
      <c r="BS12" s="45" t="s">
        <v>6</v>
      </c>
    </row>
    <row r="13" spans="1:74" ht="12" customHeight="1">
      <c r="B13" s="11"/>
      <c r="D13" s="13" t="s">
        <v>22</v>
      </c>
      <c r="AK13" s="13" t="s">
        <v>19</v>
      </c>
      <c r="AN13" s="146" t="s">
        <v>23</v>
      </c>
      <c r="AR13" s="11"/>
      <c r="BE13" s="225"/>
      <c r="BS13" s="45" t="s">
        <v>6</v>
      </c>
    </row>
    <row r="14" spans="1:74" ht="12.75">
      <c r="B14" s="11"/>
      <c r="E14" s="192" t="s">
        <v>23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3" t="s">
        <v>21</v>
      </c>
      <c r="AN14" s="146" t="s">
        <v>23</v>
      </c>
      <c r="AR14" s="11"/>
      <c r="BE14" s="225"/>
      <c r="BS14" s="45" t="s">
        <v>6</v>
      </c>
    </row>
    <row r="15" spans="1:74" ht="6.95" customHeight="1">
      <c r="B15" s="11"/>
      <c r="AR15" s="11"/>
      <c r="BE15" s="225"/>
      <c r="BS15" s="45" t="s">
        <v>3</v>
      </c>
    </row>
    <row r="16" spans="1:74" ht="12" customHeight="1">
      <c r="B16" s="11"/>
      <c r="D16" s="13" t="s">
        <v>24</v>
      </c>
      <c r="AK16" s="13" t="s">
        <v>19</v>
      </c>
      <c r="AN16" s="16" t="s">
        <v>1</v>
      </c>
      <c r="AR16" s="11"/>
      <c r="BE16" s="225"/>
      <c r="BS16" s="45" t="s">
        <v>3</v>
      </c>
    </row>
    <row r="17" spans="1:71" ht="18.399999999999999" customHeight="1">
      <c r="B17" s="11"/>
      <c r="E17" s="16" t="s">
        <v>25</v>
      </c>
      <c r="AK17" s="13" t="s">
        <v>21</v>
      </c>
      <c r="AN17" s="16" t="s">
        <v>1</v>
      </c>
      <c r="AR17" s="11"/>
      <c r="BE17" s="225"/>
      <c r="BS17" s="45" t="s">
        <v>26</v>
      </c>
    </row>
    <row r="18" spans="1:71" ht="6.95" customHeight="1">
      <c r="B18" s="11"/>
      <c r="AR18" s="11"/>
      <c r="BE18" s="225"/>
      <c r="BS18" s="45" t="s">
        <v>27</v>
      </c>
    </row>
    <row r="19" spans="1:71" ht="12" customHeight="1">
      <c r="B19" s="11"/>
      <c r="D19" s="13" t="s">
        <v>28</v>
      </c>
      <c r="AK19" s="13" t="s">
        <v>19</v>
      </c>
      <c r="AN19" s="16" t="s">
        <v>1</v>
      </c>
      <c r="AR19" s="11"/>
      <c r="BE19" s="225"/>
      <c r="BS19" s="45" t="s">
        <v>27</v>
      </c>
    </row>
    <row r="20" spans="1:71" ht="18.399999999999999" customHeight="1">
      <c r="B20" s="11"/>
      <c r="E20" s="16" t="s">
        <v>29</v>
      </c>
      <c r="AK20" s="13" t="s">
        <v>21</v>
      </c>
      <c r="AN20" s="16" t="s">
        <v>1</v>
      </c>
      <c r="AR20" s="11"/>
      <c r="BE20" s="225"/>
      <c r="BS20" s="45" t="s">
        <v>26</v>
      </c>
    </row>
    <row r="21" spans="1:71" ht="6.95" customHeight="1">
      <c r="B21" s="11"/>
      <c r="AR21" s="11"/>
      <c r="BE21" s="225"/>
    </row>
    <row r="22" spans="1:71" ht="12" customHeight="1">
      <c r="B22" s="11"/>
      <c r="D22" s="13" t="s">
        <v>30</v>
      </c>
      <c r="AR22" s="11"/>
      <c r="BE22" s="225"/>
    </row>
    <row r="23" spans="1:71" ht="16.5" customHeight="1">
      <c r="B23" s="11"/>
      <c r="E23" s="194" t="s">
        <v>1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R23" s="11"/>
      <c r="BE23" s="225"/>
    </row>
    <row r="24" spans="1:71" ht="6.95" customHeight="1">
      <c r="B24" s="11"/>
      <c r="AR24" s="11"/>
      <c r="BE24" s="225"/>
    </row>
    <row r="25" spans="1:71" ht="6.95" customHeight="1">
      <c r="B25" s="11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R25" s="11"/>
      <c r="BE25" s="225"/>
    </row>
    <row r="26" spans="1:71" s="1" customFormat="1" ht="25.9" customHeight="1">
      <c r="A26" s="14"/>
      <c r="B26" s="15"/>
      <c r="C26" s="14"/>
      <c r="D26" s="148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195">
        <f>ROUND(AG94,2)</f>
        <v>0</v>
      </c>
      <c r="AL26" s="196"/>
      <c r="AM26" s="196"/>
      <c r="AN26" s="196"/>
      <c r="AO26" s="196"/>
      <c r="AP26" s="14"/>
      <c r="AQ26" s="14"/>
      <c r="AR26" s="15"/>
      <c r="BE26" s="225"/>
    </row>
    <row r="27" spans="1:71" s="1" customFormat="1" ht="6.95" customHeight="1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5"/>
      <c r="BE27" s="225"/>
    </row>
    <row r="28" spans="1:71" s="1" customFormat="1" ht="12.75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97" t="s">
        <v>32</v>
      </c>
      <c r="M28" s="197"/>
      <c r="N28" s="197"/>
      <c r="O28" s="197"/>
      <c r="P28" s="197"/>
      <c r="Q28" s="14"/>
      <c r="R28" s="14"/>
      <c r="S28" s="14"/>
      <c r="T28" s="14"/>
      <c r="U28" s="14"/>
      <c r="V28" s="14"/>
      <c r="W28" s="197" t="s">
        <v>33</v>
      </c>
      <c r="X28" s="197"/>
      <c r="Y28" s="197"/>
      <c r="Z28" s="197"/>
      <c r="AA28" s="197"/>
      <c r="AB28" s="197"/>
      <c r="AC28" s="197"/>
      <c r="AD28" s="197"/>
      <c r="AE28" s="197"/>
      <c r="AF28" s="14"/>
      <c r="AG28" s="14"/>
      <c r="AH28" s="14"/>
      <c r="AI28" s="14"/>
      <c r="AJ28" s="14"/>
      <c r="AK28" s="197" t="s">
        <v>34</v>
      </c>
      <c r="AL28" s="197"/>
      <c r="AM28" s="197"/>
      <c r="AN28" s="197"/>
      <c r="AO28" s="197"/>
      <c r="AP28" s="14"/>
      <c r="AQ28" s="14"/>
      <c r="AR28" s="15"/>
      <c r="BE28" s="225"/>
    </row>
    <row r="29" spans="1:71" s="138" customFormat="1" ht="14.45" customHeight="1">
      <c r="B29" s="149"/>
      <c r="D29" s="13" t="s">
        <v>35</v>
      </c>
      <c r="F29" s="13" t="s">
        <v>36</v>
      </c>
      <c r="L29" s="198">
        <v>0.2</v>
      </c>
      <c r="M29" s="199"/>
      <c r="N29" s="199"/>
      <c r="O29" s="199"/>
      <c r="P29" s="199"/>
      <c r="W29" s="200">
        <f>ROUND(AZ94,2)</f>
        <v>0</v>
      </c>
      <c r="X29" s="199"/>
      <c r="Y29" s="199"/>
      <c r="Z29" s="199"/>
      <c r="AA29" s="199"/>
      <c r="AB29" s="199"/>
      <c r="AC29" s="199"/>
      <c r="AD29" s="199"/>
      <c r="AE29" s="199"/>
      <c r="AK29" s="200">
        <f>ROUND(AV94,2)</f>
        <v>0</v>
      </c>
      <c r="AL29" s="199"/>
      <c r="AM29" s="199"/>
      <c r="AN29" s="199"/>
      <c r="AO29" s="199"/>
      <c r="AR29" s="149"/>
      <c r="BE29" s="226"/>
    </row>
    <row r="30" spans="1:71" s="138" customFormat="1" ht="14.45" customHeight="1">
      <c r="B30" s="149"/>
      <c r="F30" s="13" t="s">
        <v>37</v>
      </c>
      <c r="L30" s="198">
        <v>0.2</v>
      </c>
      <c r="M30" s="199"/>
      <c r="N30" s="199"/>
      <c r="O30" s="199"/>
      <c r="P30" s="199"/>
      <c r="W30" s="200">
        <f>ROUND(BA94,2)</f>
        <v>0</v>
      </c>
      <c r="X30" s="199"/>
      <c r="Y30" s="199"/>
      <c r="Z30" s="199"/>
      <c r="AA30" s="199"/>
      <c r="AB30" s="199"/>
      <c r="AC30" s="199"/>
      <c r="AD30" s="199"/>
      <c r="AE30" s="199"/>
      <c r="AK30" s="200">
        <f>ROUND(AW94,2)</f>
        <v>0</v>
      </c>
      <c r="AL30" s="199"/>
      <c r="AM30" s="199"/>
      <c r="AN30" s="199"/>
      <c r="AO30" s="199"/>
      <c r="AR30" s="149"/>
      <c r="BE30" s="226"/>
    </row>
    <row r="31" spans="1:71" s="138" customFormat="1" ht="14.45" hidden="1" customHeight="1">
      <c r="B31" s="149"/>
      <c r="F31" s="13" t="s">
        <v>38</v>
      </c>
      <c r="L31" s="198">
        <v>0.2</v>
      </c>
      <c r="M31" s="199"/>
      <c r="N31" s="199"/>
      <c r="O31" s="199"/>
      <c r="P31" s="199"/>
      <c r="W31" s="200">
        <f>ROUND(BB94,2)</f>
        <v>0</v>
      </c>
      <c r="X31" s="199"/>
      <c r="Y31" s="199"/>
      <c r="Z31" s="199"/>
      <c r="AA31" s="199"/>
      <c r="AB31" s="199"/>
      <c r="AC31" s="199"/>
      <c r="AD31" s="199"/>
      <c r="AE31" s="199"/>
      <c r="AK31" s="200">
        <v>0</v>
      </c>
      <c r="AL31" s="199"/>
      <c r="AM31" s="199"/>
      <c r="AN31" s="199"/>
      <c r="AO31" s="199"/>
      <c r="AR31" s="149"/>
      <c r="BE31" s="226"/>
    </row>
    <row r="32" spans="1:71" s="138" customFormat="1" ht="14.45" hidden="1" customHeight="1">
      <c r="B32" s="149"/>
      <c r="F32" s="13" t="s">
        <v>39</v>
      </c>
      <c r="L32" s="198">
        <v>0.2</v>
      </c>
      <c r="M32" s="199"/>
      <c r="N32" s="199"/>
      <c r="O32" s="199"/>
      <c r="P32" s="199"/>
      <c r="W32" s="200">
        <f>ROUND(BC94,2)</f>
        <v>0</v>
      </c>
      <c r="X32" s="199"/>
      <c r="Y32" s="199"/>
      <c r="Z32" s="199"/>
      <c r="AA32" s="199"/>
      <c r="AB32" s="199"/>
      <c r="AC32" s="199"/>
      <c r="AD32" s="199"/>
      <c r="AE32" s="199"/>
      <c r="AK32" s="200">
        <v>0</v>
      </c>
      <c r="AL32" s="199"/>
      <c r="AM32" s="199"/>
      <c r="AN32" s="199"/>
      <c r="AO32" s="199"/>
      <c r="AR32" s="149"/>
      <c r="BE32" s="226"/>
    </row>
    <row r="33" spans="1:57" s="138" customFormat="1" ht="14.45" hidden="1" customHeight="1">
      <c r="B33" s="149"/>
      <c r="F33" s="13" t="s">
        <v>40</v>
      </c>
      <c r="L33" s="198">
        <v>0</v>
      </c>
      <c r="M33" s="199"/>
      <c r="N33" s="199"/>
      <c r="O33" s="199"/>
      <c r="P33" s="199"/>
      <c r="W33" s="200">
        <f>ROUND(BD94,2)</f>
        <v>0</v>
      </c>
      <c r="X33" s="199"/>
      <c r="Y33" s="199"/>
      <c r="Z33" s="199"/>
      <c r="AA33" s="199"/>
      <c r="AB33" s="199"/>
      <c r="AC33" s="199"/>
      <c r="AD33" s="199"/>
      <c r="AE33" s="199"/>
      <c r="AK33" s="200">
        <v>0</v>
      </c>
      <c r="AL33" s="199"/>
      <c r="AM33" s="199"/>
      <c r="AN33" s="199"/>
      <c r="AO33" s="199"/>
      <c r="AR33" s="149"/>
      <c r="BE33" s="226"/>
    </row>
    <row r="34" spans="1:57" s="1" customFormat="1" ht="6.95" customHeight="1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5"/>
      <c r="BE34" s="225"/>
    </row>
    <row r="35" spans="1:57" s="1" customFormat="1" ht="25.9" customHeight="1">
      <c r="A35" s="14"/>
      <c r="B35" s="15"/>
      <c r="C35" s="150"/>
      <c r="D35" s="151" t="s">
        <v>41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 t="s">
        <v>42</v>
      </c>
      <c r="U35" s="152"/>
      <c r="V35" s="152"/>
      <c r="W35" s="152"/>
      <c r="X35" s="201" t="s">
        <v>43</v>
      </c>
      <c r="Y35" s="202"/>
      <c r="Z35" s="202"/>
      <c r="AA35" s="202"/>
      <c r="AB35" s="202"/>
      <c r="AC35" s="152"/>
      <c r="AD35" s="152"/>
      <c r="AE35" s="152"/>
      <c r="AF35" s="152"/>
      <c r="AG35" s="152"/>
      <c r="AH35" s="152"/>
      <c r="AI35" s="152"/>
      <c r="AJ35" s="152"/>
      <c r="AK35" s="203">
        <f>SUM(AK26:AK33)</f>
        <v>0</v>
      </c>
      <c r="AL35" s="202"/>
      <c r="AM35" s="202"/>
      <c r="AN35" s="202"/>
      <c r="AO35" s="204"/>
      <c r="AP35" s="150"/>
      <c r="AQ35" s="150"/>
      <c r="AR35" s="15"/>
      <c r="BE35" s="14"/>
    </row>
    <row r="36" spans="1:57" s="1" customFormat="1" ht="6.95" customHeight="1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5"/>
      <c r="BE36" s="14"/>
    </row>
    <row r="37" spans="1:57" s="1" customFormat="1" ht="14.45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5"/>
      <c r="BE37" s="14"/>
    </row>
    <row r="38" spans="1:57" ht="14.45" customHeight="1">
      <c r="B38" s="11"/>
      <c r="AR38" s="11"/>
    </row>
    <row r="39" spans="1:57" ht="14.45" customHeight="1">
      <c r="B39" s="11"/>
      <c r="AR39" s="11"/>
    </row>
    <row r="40" spans="1:57" ht="14.45" customHeight="1">
      <c r="B40" s="11"/>
      <c r="AR40" s="11"/>
    </row>
    <row r="41" spans="1:57" ht="14.45" customHeight="1">
      <c r="B41" s="11"/>
      <c r="AR41" s="11"/>
    </row>
    <row r="42" spans="1:57" ht="14.45" customHeight="1">
      <c r="B42" s="11"/>
      <c r="AR42" s="11"/>
    </row>
    <row r="43" spans="1:57" ht="14.45" customHeight="1">
      <c r="B43" s="11"/>
      <c r="AR43" s="11"/>
    </row>
    <row r="44" spans="1:57" ht="14.45" customHeight="1">
      <c r="B44" s="11"/>
      <c r="AR44" s="11"/>
    </row>
    <row r="45" spans="1:57" ht="14.45" customHeight="1">
      <c r="B45" s="11"/>
      <c r="AR45" s="11"/>
    </row>
    <row r="46" spans="1:57" ht="14.45" customHeight="1">
      <c r="B46" s="11"/>
      <c r="AR46" s="11"/>
    </row>
    <row r="47" spans="1:57" ht="14.45" customHeight="1">
      <c r="B47" s="11"/>
      <c r="AR47" s="11"/>
    </row>
    <row r="48" spans="1:57" ht="14.45" customHeight="1">
      <c r="B48" s="11"/>
      <c r="AR48" s="11"/>
    </row>
    <row r="49" spans="1:57" s="1" customFormat="1" ht="14.45" customHeight="1">
      <c r="B49" s="31"/>
      <c r="D49" s="32" t="s">
        <v>44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2" t="s">
        <v>45</v>
      </c>
      <c r="AI49" s="33"/>
      <c r="AJ49" s="33"/>
      <c r="AK49" s="33"/>
      <c r="AL49" s="33"/>
      <c r="AM49" s="33"/>
      <c r="AN49" s="33"/>
      <c r="AO49" s="33"/>
      <c r="AR49" s="31"/>
    </row>
    <row r="50" spans="1:57">
      <c r="B50" s="11"/>
      <c r="AR50" s="11"/>
    </row>
    <row r="51" spans="1:57">
      <c r="B51" s="11"/>
      <c r="AR51" s="11"/>
    </row>
    <row r="52" spans="1:57">
      <c r="B52" s="11"/>
      <c r="AR52" s="11"/>
    </row>
    <row r="53" spans="1:57">
      <c r="B53" s="11"/>
      <c r="AR53" s="11"/>
    </row>
    <row r="54" spans="1:57">
      <c r="B54" s="11"/>
      <c r="AR54" s="11"/>
    </row>
    <row r="55" spans="1:57">
      <c r="B55" s="11"/>
      <c r="AR55" s="11"/>
    </row>
    <row r="56" spans="1:57">
      <c r="B56" s="11"/>
      <c r="AR56" s="11"/>
    </row>
    <row r="57" spans="1:57">
      <c r="B57" s="11"/>
      <c r="AR57" s="11"/>
    </row>
    <row r="58" spans="1:57">
      <c r="B58" s="11"/>
      <c r="AR58" s="11"/>
    </row>
    <row r="59" spans="1:57">
      <c r="B59" s="11"/>
      <c r="AR59" s="11"/>
    </row>
    <row r="60" spans="1:57" s="1" customFormat="1" ht="12.75">
      <c r="A60" s="14"/>
      <c r="B60" s="15"/>
      <c r="C60" s="14"/>
      <c r="D60" s="34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4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4" t="s">
        <v>46</v>
      </c>
      <c r="AI60" s="35"/>
      <c r="AJ60" s="35"/>
      <c r="AK60" s="35"/>
      <c r="AL60" s="35"/>
      <c r="AM60" s="34" t="s">
        <v>47</v>
      </c>
      <c r="AN60" s="35"/>
      <c r="AO60" s="35"/>
      <c r="AP60" s="14"/>
      <c r="AQ60" s="14"/>
      <c r="AR60" s="15"/>
      <c r="BE60" s="14"/>
    </row>
    <row r="61" spans="1:57">
      <c r="B61" s="11"/>
      <c r="AR61" s="11"/>
    </row>
    <row r="62" spans="1:57">
      <c r="B62" s="11"/>
      <c r="AR62" s="11"/>
    </row>
    <row r="63" spans="1:57">
      <c r="B63" s="11"/>
      <c r="AR63" s="11"/>
    </row>
    <row r="64" spans="1:57" s="1" customFormat="1" ht="12.75">
      <c r="A64" s="14"/>
      <c r="B64" s="15"/>
      <c r="C64" s="14"/>
      <c r="D64" s="32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32" t="s">
        <v>49</v>
      </c>
      <c r="AI64" s="46"/>
      <c r="AJ64" s="46"/>
      <c r="AK64" s="46"/>
      <c r="AL64" s="46"/>
      <c r="AM64" s="46"/>
      <c r="AN64" s="46"/>
      <c r="AO64" s="46"/>
      <c r="AP64" s="14"/>
      <c r="AQ64" s="14"/>
      <c r="AR64" s="15"/>
      <c r="BE64" s="14"/>
    </row>
    <row r="65" spans="1:57">
      <c r="B65" s="11"/>
      <c r="AR65" s="11"/>
    </row>
    <row r="66" spans="1:57">
      <c r="B66" s="11"/>
      <c r="AR66" s="11"/>
    </row>
    <row r="67" spans="1:57">
      <c r="B67" s="11"/>
      <c r="AR67" s="11"/>
    </row>
    <row r="68" spans="1:57">
      <c r="B68" s="11"/>
      <c r="AR68" s="11"/>
    </row>
    <row r="69" spans="1:57">
      <c r="B69" s="11"/>
      <c r="AR69" s="11"/>
    </row>
    <row r="70" spans="1:57">
      <c r="B70" s="11"/>
      <c r="AR70" s="11"/>
    </row>
    <row r="71" spans="1:57">
      <c r="B71" s="11"/>
      <c r="AR71" s="11"/>
    </row>
    <row r="72" spans="1:57">
      <c r="B72" s="11"/>
      <c r="AR72" s="11"/>
    </row>
    <row r="73" spans="1:57">
      <c r="B73" s="11"/>
      <c r="AR73" s="11"/>
    </row>
    <row r="74" spans="1:57">
      <c r="B74" s="11"/>
      <c r="AR74" s="11"/>
    </row>
    <row r="75" spans="1:57" s="1" customFormat="1" ht="12.75">
      <c r="A75" s="14"/>
      <c r="B75" s="15"/>
      <c r="C75" s="14"/>
      <c r="D75" s="34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4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4" t="s">
        <v>46</v>
      </c>
      <c r="AI75" s="35"/>
      <c r="AJ75" s="35"/>
      <c r="AK75" s="35"/>
      <c r="AL75" s="35"/>
      <c r="AM75" s="34" t="s">
        <v>47</v>
      </c>
      <c r="AN75" s="35"/>
      <c r="AO75" s="35"/>
      <c r="AP75" s="14"/>
      <c r="AQ75" s="14"/>
      <c r="AR75" s="15"/>
      <c r="BE75" s="14"/>
    </row>
    <row r="76" spans="1:57" s="1" customFormat="1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5"/>
      <c r="BE76" s="14"/>
    </row>
    <row r="77" spans="1:57" s="1" customFormat="1" ht="6.95" customHeight="1">
      <c r="A77" s="14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15"/>
      <c r="BE77" s="14"/>
    </row>
    <row r="81" spans="1:91" s="1" customFormat="1" ht="6.95" customHeight="1">
      <c r="A81" s="14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15"/>
      <c r="BE81" s="14"/>
    </row>
    <row r="82" spans="1:91" s="1" customFormat="1" ht="24.95" customHeight="1">
      <c r="A82" s="14"/>
      <c r="B82" s="15"/>
      <c r="C82" s="12" t="s">
        <v>50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  <c r="BE82" s="14"/>
    </row>
    <row r="83" spans="1:91" s="1" customFormat="1" ht="6.95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  <c r="BE83" s="14"/>
    </row>
    <row r="84" spans="1:91" s="139" customFormat="1" ht="12" customHeight="1">
      <c r="B84" s="156"/>
      <c r="C84" s="13"/>
      <c r="AR84" s="156"/>
    </row>
    <row r="85" spans="1:91" s="140" customFormat="1" ht="36.950000000000003" customHeight="1">
      <c r="B85" s="157"/>
      <c r="C85" s="158" t="s">
        <v>10</v>
      </c>
      <c r="L85" s="205" t="str">
        <f>K6</f>
        <v>Rekonštrukcia telocvične pri ZŠ Riazanska v Bratislave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157"/>
    </row>
    <row r="86" spans="1:91" s="1" customFormat="1" ht="6.95" customHeight="1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  <c r="BE86" s="14"/>
    </row>
    <row r="87" spans="1:91" s="1" customFormat="1" ht="12" customHeight="1">
      <c r="A87" s="14"/>
      <c r="B87" s="15"/>
      <c r="C87" s="13" t="s">
        <v>14</v>
      </c>
      <c r="D87" s="14"/>
      <c r="E87" s="14"/>
      <c r="F87" s="14"/>
      <c r="G87" s="14"/>
      <c r="H87" s="14"/>
      <c r="I87" s="14"/>
      <c r="J87" s="14"/>
      <c r="K87" s="14"/>
      <c r="L87" s="164" t="str">
        <f>IF(K8="","",K8)</f>
        <v>Riazanska 75, Bratislava-Nové Mesto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3" t="s">
        <v>16</v>
      </c>
      <c r="AJ87" s="14"/>
      <c r="AK87" s="14"/>
      <c r="AL87" s="14"/>
      <c r="AM87" s="207" t="str">
        <f>IF(AN8="","",AN8)</f>
        <v>27. 1. 2022</v>
      </c>
      <c r="AN87" s="207"/>
      <c r="AO87" s="14"/>
      <c r="AP87" s="14"/>
      <c r="AQ87" s="14"/>
      <c r="AR87" s="15"/>
      <c r="BE87" s="14"/>
    </row>
    <row r="88" spans="1:91" s="1" customFormat="1" ht="6.95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  <c r="BE88" s="14"/>
    </row>
    <row r="89" spans="1:91" s="1" customFormat="1" ht="25.7" customHeight="1">
      <c r="A89" s="14"/>
      <c r="B89" s="15"/>
      <c r="C89" s="13" t="s">
        <v>18</v>
      </c>
      <c r="D89" s="14"/>
      <c r="E89" s="14"/>
      <c r="F89" s="14"/>
      <c r="G89" s="14"/>
      <c r="H89" s="14"/>
      <c r="I89" s="14"/>
      <c r="J89" s="14"/>
      <c r="K89" s="14"/>
      <c r="L89" s="139" t="str">
        <f>IF(E11="","",E11)</f>
        <v>Mestská časť Bratislava-Nové Mesto, Junácka 1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3" t="s">
        <v>24</v>
      </c>
      <c r="AJ89" s="14"/>
      <c r="AK89" s="14"/>
      <c r="AL89" s="14"/>
      <c r="AM89" s="208" t="str">
        <f>IF(E17="","",E17)</f>
        <v>Atelier B,Dostojeského rad 21, BA,Ing.arch. Frecer</v>
      </c>
      <c r="AN89" s="209"/>
      <c r="AO89" s="209"/>
      <c r="AP89" s="209"/>
      <c r="AQ89" s="14"/>
      <c r="AR89" s="15"/>
      <c r="AS89" s="227" t="s">
        <v>51</v>
      </c>
      <c r="AT89" s="228"/>
      <c r="AU89" s="99"/>
      <c r="AV89" s="99"/>
      <c r="AW89" s="99"/>
      <c r="AX89" s="99"/>
      <c r="AY89" s="99"/>
      <c r="AZ89" s="99"/>
      <c r="BA89" s="99"/>
      <c r="BB89" s="99"/>
      <c r="BC89" s="99"/>
      <c r="BD89" s="179"/>
      <c r="BE89" s="14"/>
    </row>
    <row r="90" spans="1:91" s="1" customFormat="1" ht="15.2" customHeight="1">
      <c r="A90" s="14"/>
      <c r="B90" s="15"/>
      <c r="C90" s="13" t="s">
        <v>22</v>
      </c>
      <c r="D90" s="14"/>
      <c r="E90" s="14"/>
      <c r="F90" s="14"/>
      <c r="G90" s="14"/>
      <c r="H90" s="14"/>
      <c r="I90" s="14"/>
      <c r="J90" s="14"/>
      <c r="K90" s="14"/>
      <c r="L90" s="139" t="str">
        <f>IF(E14="Vyplň údaj","",E14)</f>
        <v/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3" t="s">
        <v>28</v>
      </c>
      <c r="AJ90" s="14"/>
      <c r="AK90" s="14"/>
      <c r="AL90" s="14"/>
      <c r="AM90" s="208" t="str">
        <f>IF(E20="","",E20)</f>
        <v>Ing.arch. Frecer</v>
      </c>
      <c r="AN90" s="209"/>
      <c r="AO90" s="209"/>
      <c r="AP90" s="209"/>
      <c r="AQ90" s="14"/>
      <c r="AR90" s="15"/>
      <c r="AS90" s="229"/>
      <c r="AT90" s="230"/>
      <c r="AU90" s="110"/>
      <c r="AV90" s="110"/>
      <c r="AW90" s="110"/>
      <c r="AX90" s="110"/>
      <c r="AY90" s="110"/>
      <c r="AZ90" s="110"/>
      <c r="BA90" s="110"/>
      <c r="BB90" s="110"/>
      <c r="BC90" s="110"/>
      <c r="BD90" s="180"/>
      <c r="BE90" s="14"/>
    </row>
    <row r="91" spans="1:91" s="1" customFormat="1" ht="10.9" customHeight="1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5"/>
      <c r="AS91" s="229"/>
      <c r="AT91" s="230"/>
      <c r="AU91" s="110"/>
      <c r="AV91" s="110"/>
      <c r="AW91" s="110"/>
      <c r="AX91" s="110"/>
      <c r="AY91" s="110"/>
      <c r="AZ91" s="110"/>
      <c r="BA91" s="110"/>
      <c r="BB91" s="110"/>
      <c r="BC91" s="110"/>
      <c r="BD91" s="180"/>
      <c r="BE91" s="14"/>
    </row>
    <row r="92" spans="1:91" s="1" customFormat="1" ht="29.25" customHeight="1">
      <c r="A92" s="14"/>
      <c r="B92" s="15"/>
      <c r="C92" s="210" t="s">
        <v>52</v>
      </c>
      <c r="D92" s="211"/>
      <c r="E92" s="211"/>
      <c r="F92" s="211"/>
      <c r="G92" s="211"/>
      <c r="H92" s="28"/>
      <c r="I92" s="212" t="s">
        <v>53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3" t="s">
        <v>54</v>
      </c>
      <c r="AH92" s="211"/>
      <c r="AI92" s="211"/>
      <c r="AJ92" s="211"/>
      <c r="AK92" s="211"/>
      <c r="AL92" s="211"/>
      <c r="AM92" s="211"/>
      <c r="AN92" s="212" t="s">
        <v>55</v>
      </c>
      <c r="AO92" s="211"/>
      <c r="AP92" s="214"/>
      <c r="AQ92" s="166" t="s">
        <v>56</v>
      </c>
      <c r="AR92" s="15"/>
      <c r="AS92" s="95" t="s">
        <v>57</v>
      </c>
      <c r="AT92" s="96" t="s">
        <v>58</v>
      </c>
      <c r="AU92" s="96" t="s">
        <v>59</v>
      </c>
      <c r="AV92" s="96" t="s">
        <v>60</v>
      </c>
      <c r="AW92" s="96" t="s">
        <v>61</v>
      </c>
      <c r="AX92" s="96" t="s">
        <v>62</v>
      </c>
      <c r="AY92" s="96" t="s">
        <v>63</v>
      </c>
      <c r="AZ92" s="96" t="s">
        <v>64</v>
      </c>
      <c r="BA92" s="96" t="s">
        <v>65</v>
      </c>
      <c r="BB92" s="96" t="s">
        <v>66</v>
      </c>
      <c r="BC92" s="96" t="s">
        <v>67</v>
      </c>
      <c r="BD92" s="123" t="s">
        <v>68</v>
      </c>
      <c r="BE92" s="14"/>
    </row>
    <row r="93" spans="1:91" s="1" customFormat="1" ht="10.9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5"/>
      <c r="AS93" s="98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181"/>
      <c r="BE93" s="14"/>
    </row>
    <row r="94" spans="1:91" s="141" customFormat="1" ht="32.450000000000003" customHeight="1">
      <c r="B94" s="159"/>
      <c r="C94" s="66" t="s">
        <v>69</v>
      </c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215">
        <f>ROUND(AG95,2)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167" t="s">
        <v>1</v>
      </c>
      <c r="AR94" s="159"/>
      <c r="AS94" s="168">
        <f>ROUND(AS95,2)</f>
        <v>0</v>
      </c>
      <c r="AT94" s="169">
        <f>ROUND(SUM(AV94:AW94),2)</f>
        <v>0</v>
      </c>
      <c r="AU94" s="170">
        <f>ROUND(AU95,5)</f>
        <v>0</v>
      </c>
      <c r="AV94" s="169">
        <f>ROUND(AZ94*L29,2)</f>
        <v>0</v>
      </c>
      <c r="AW94" s="169">
        <f>ROUND(BA94*L30,2)</f>
        <v>0</v>
      </c>
      <c r="AX94" s="169">
        <f>ROUND(BB94*L29,2)</f>
        <v>0</v>
      </c>
      <c r="AY94" s="169">
        <f>ROUND(BC94*L30,2)</f>
        <v>0</v>
      </c>
      <c r="AZ94" s="169">
        <f t="shared" ref="AZ94:BD95" si="0">ROUND(AZ95,2)</f>
        <v>0</v>
      </c>
      <c r="BA94" s="169">
        <f t="shared" si="0"/>
        <v>0</v>
      </c>
      <c r="BB94" s="169">
        <f t="shared" si="0"/>
        <v>0</v>
      </c>
      <c r="BC94" s="169">
        <f t="shared" si="0"/>
        <v>0</v>
      </c>
      <c r="BD94" s="182">
        <f t="shared" si="0"/>
        <v>0</v>
      </c>
      <c r="BS94" s="185" t="s">
        <v>70</v>
      </c>
      <c r="BT94" s="185" t="s">
        <v>71</v>
      </c>
      <c r="BU94" s="187" t="s">
        <v>72</v>
      </c>
      <c r="BV94" s="185" t="s">
        <v>73</v>
      </c>
      <c r="BW94" s="185" t="s">
        <v>4</v>
      </c>
      <c r="BX94" s="185" t="s">
        <v>74</v>
      </c>
      <c r="CL94" s="185" t="s">
        <v>1</v>
      </c>
    </row>
    <row r="95" spans="1:91" s="142" customFormat="1" ht="24.75" customHeight="1">
      <c r="B95" s="161"/>
      <c r="C95" s="162"/>
      <c r="D95" s="217" t="s">
        <v>75</v>
      </c>
      <c r="E95" s="217"/>
      <c r="F95" s="217"/>
      <c r="G95" s="217"/>
      <c r="H95" s="217"/>
      <c r="I95" s="165"/>
      <c r="J95" s="217" t="s">
        <v>11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8">
        <f>ROUND(AG96,2)</f>
        <v>0</v>
      </c>
      <c r="AH95" s="219"/>
      <c r="AI95" s="219"/>
      <c r="AJ95" s="219"/>
      <c r="AK95" s="219"/>
      <c r="AL95" s="219"/>
      <c r="AM95" s="219"/>
      <c r="AN95" s="220">
        <f>SUM(AG95,AT95)</f>
        <v>0</v>
      </c>
      <c r="AO95" s="219"/>
      <c r="AP95" s="219"/>
      <c r="AQ95" s="171" t="s">
        <v>76</v>
      </c>
      <c r="AR95" s="161"/>
      <c r="AS95" s="172">
        <f>ROUND(AS96,2)</f>
        <v>0</v>
      </c>
      <c r="AT95" s="173">
        <f>ROUND(SUM(AV95:AW95),2)</f>
        <v>0</v>
      </c>
      <c r="AU95" s="174">
        <f>ROUND(AU96,5)</f>
        <v>0</v>
      </c>
      <c r="AV95" s="173">
        <f>ROUND(AZ95*L29,2)</f>
        <v>0</v>
      </c>
      <c r="AW95" s="173">
        <f>ROUND(BA95*L30,2)</f>
        <v>0</v>
      </c>
      <c r="AX95" s="173">
        <f>ROUND(BB95*L29,2)</f>
        <v>0</v>
      </c>
      <c r="AY95" s="173">
        <f>ROUND(BC95*L30,2)</f>
        <v>0</v>
      </c>
      <c r="AZ95" s="173">
        <f t="shared" si="0"/>
        <v>0</v>
      </c>
      <c r="BA95" s="173">
        <f t="shared" si="0"/>
        <v>0</v>
      </c>
      <c r="BB95" s="173">
        <f t="shared" si="0"/>
        <v>0</v>
      </c>
      <c r="BC95" s="173">
        <f t="shared" si="0"/>
        <v>0</v>
      </c>
      <c r="BD95" s="183">
        <f t="shared" si="0"/>
        <v>0</v>
      </c>
      <c r="BS95" s="186" t="s">
        <v>70</v>
      </c>
      <c r="BT95" s="186" t="s">
        <v>75</v>
      </c>
      <c r="BU95" s="186" t="s">
        <v>72</v>
      </c>
      <c r="BV95" s="186" t="s">
        <v>73</v>
      </c>
      <c r="BW95" s="186" t="s">
        <v>77</v>
      </c>
      <c r="BX95" s="186" t="s">
        <v>4</v>
      </c>
      <c r="CL95" s="186" t="s">
        <v>1</v>
      </c>
      <c r="CM95" s="186" t="s">
        <v>71</v>
      </c>
    </row>
    <row r="96" spans="1:91" s="139" customFormat="1" ht="29.1" customHeight="1">
      <c r="A96" s="163" t="s">
        <v>78</v>
      </c>
      <c r="B96" s="156"/>
      <c r="C96" s="4"/>
      <c r="D96" s="4"/>
      <c r="E96" s="221" t="s">
        <v>79</v>
      </c>
      <c r="F96" s="221"/>
      <c r="G96" s="221"/>
      <c r="H96" s="221"/>
      <c r="I96" s="221"/>
      <c r="J96" s="4"/>
      <c r="K96" s="221" t="s">
        <v>11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2">
        <f>' Rekonštrukcia telocvične'!J32</f>
        <v>0</v>
      </c>
      <c r="AH96" s="223"/>
      <c r="AI96" s="223"/>
      <c r="AJ96" s="223"/>
      <c r="AK96" s="223"/>
      <c r="AL96" s="223"/>
      <c r="AM96" s="223"/>
      <c r="AN96" s="222">
        <f>SUM(AG96,AT96)</f>
        <v>0</v>
      </c>
      <c r="AO96" s="223"/>
      <c r="AP96" s="223"/>
      <c r="AQ96" s="175" t="s">
        <v>80</v>
      </c>
      <c r="AR96" s="156"/>
      <c r="AS96" s="176">
        <v>0</v>
      </c>
      <c r="AT96" s="177">
        <f>ROUND(SUM(AV96:AW96),2)</f>
        <v>0</v>
      </c>
      <c r="AU96" s="178">
        <f>' Rekonštrukcia telocvične'!P131</f>
        <v>0</v>
      </c>
      <c r="AV96" s="177">
        <f>' Rekonštrukcia telocvične'!J35</f>
        <v>0</v>
      </c>
      <c r="AW96" s="177">
        <f>' Rekonštrukcia telocvične'!J36</f>
        <v>0</v>
      </c>
      <c r="AX96" s="177">
        <f>' Rekonštrukcia telocvične'!J37</f>
        <v>0</v>
      </c>
      <c r="AY96" s="177">
        <f>' Rekonštrukcia telocvične'!J38</f>
        <v>0</v>
      </c>
      <c r="AZ96" s="177">
        <f>' Rekonštrukcia telocvične'!F35</f>
        <v>0</v>
      </c>
      <c r="BA96" s="177">
        <f>' Rekonštrukcia telocvične'!F36</f>
        <v>0</v>
      </c>
      <c r="BB96" s="177">
        <f>' Rekonštrukcia telocvične'!F37</f>
        <v>0</v>
      </c>
      <c r="BC96" s="177">
        <f>' Rekonštrukcia telocvične'!F38</f>
        <v>0</v>
      </c>
      <c r="BD96" s="184">
        <f>' Rekonštrukcia telocvične'!F39</f>
        <v>0</v>
      </c>
      <c r="BT96" s="16" t="s">
        <v>81</v>
      </c>
      <c r="BV96" s="16" t="s">
        <v>73</v>
      </c>
      <c r="BW96" s="16" t="s">
        <v>82</v>
      </c>
      <c r="BX96" s="16" t="s">
        <v>77</v>
      </c>
      <c r="CL96" s="16" t="s">
        <v>1</v>
      </c>
    </row>
    <row r="97" spans="1:57" s="1" customFormat="1" ht="30" customHeight="1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5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s="1" customFormat="1" ht="6.95" customHeight="1">
      <c r="A98" s="14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15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</sheetData>
  <mergeCells count="46">
    <mergeCell ref="E96:I96"/>
    <mergeCell ref="K96:AF96"/>
    <mergeCell ref="AG96:AM96"/>
    <mergeCell ref="AN96:AP96"/>
    <mergeCell ref="BE5:BE34"/>
    <mergeCell ref="AS89:AT91"/>
    <mergeCell ref="AG94:AM94"/>
    <mergeCell ref="AN94:AP94"/>
    <mergeCell ref="D95:H95"/>
    <mergeCell ref="J95:AF95"/>
    <mergeCell ref="AG95:AM95"/>
    <mergeCell ref="AN95:AP95"/>
    <mergeCell ref="AM90:AP90"/>
    <mergeCell ref="C92:G92"/>
    <mergeCell ref="I92:AF92"/>
    <mergeCell ref="AG92:AM92"/>
    <mergeCell ref="AN92:AP92"/>
    <mergeCell ref="X35:AB35"/>
    <mergeCell ref="AK35:AO35"/>
    <mergeCell ref="L85:AO85"/>
    <mergeCell ref="AM87:AN87"/>
    <mergeCell ref="AM89:AP89"/>
    <mergeCell ref="L32:P32"/>
    <mergeCell ref="W32:AE32"/>
    <mergeCell ref="AK32:AO32"/>
    <mergeCell ref="L33:P33"/>
    <mergeCell ref="W33:AE33"/>
    <mergeCell ref="AK33:AO33"/>
    <mergeCell ref="L30:P30"/>
    <mergeCell ref="W30:AE30"/>
    <mergeCell ref="AK30:AO30"/>
    <mergeCell ref="L31:P31"/>
    <mergeCell ref="W31:AE31"/>
    <mergeCell ref="AK31:AO31"/>
    <mergeCell ref="AK26:AO26"/>
    <mergeCell ref="L28:P28"/>
    <mergeCell ref="W28:AE28"/>
    <mergeCell ref="AK28:AO28"/>
    <mergeCell ref="L29:P29"/>
    <mergeCell ref="W29:AE29"/>
    <mergeCell ref="AK29:AO29"/>
    <mergeCell ref="AR2:BE2"/>
    <mergeCell ref="K5:AO5"/>
    <mergeCell ref="K6:AO6"/>
    <mergeCell ref="E14:AJ14"/>
    <mergeCell ref="E23:AN23"/>
  </mergeCells>
  <hyperlinks>
    <hyperlink ref="A96" location="'2liata2022 - Rekonštrukc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tabSelected="1" topLeftCell="A78" workbookViewId="0">
      <selection activeCell="E29" sqref="E29:H29"/>
    </sheetView>
  </sheetViews>
  <sheetFormatPr defaultColWidth="9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188"/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45" t="s">
        <v>82</v>
      </c>
    </row>
    <row r="3" spans="1:46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45" t="s">
        <v>71</v>
      </c>
    </row>
    <row r="4" spans="1:46" ht="24.95" customHeight="1">
      <c r="B4" s="11"/>
      <c r="D4" s="12" t="s">
        <v>83</v>
      </c>
      <c r="L4" s="11"/>
      <c r="M4" s="37" t="s">
        <v>9</v>
      </c>
      <c r="AT4" s="45" t="s">
        <v>3</v>
      </c>
    </row>
    <row r="5" spans="1:46" ht="6.95" customHeight="1">
      <c r="B5" s="11"/>
      <c r="L5" s="11"/>
    </row>
    <row r="6" spans="1:46" ht="12" customHeight="1">
      <c r="B6" s="11"/>
      <c r="D6" s="13" t="s">
        <v>10</v>
      </c>
      <c r="L6" s="11"/>
    </row>
    <row r="7" spans="1:46" ht="16.5" customHeight="1">
      <c r="B7" s="11"/>
      <c r="E7" s="231" t="str">
        <f>'Rekapitulácia stavby'!K6</f>
        <v>Rekonštrukcia telocvične pri ZŠ Riazanska v Bratislave</v>
      </c>
      <c r="F7" s="232"/>
      <c r="G7" s="232"/>
      <c r="H7" s="232"/>
      <c r="L7" s="11"/>
    </row>
    <row r="8" spans="1:46" ht="12" customHeight="1">
      <c r="B8" s="11"/>
      <c r="D8" s="13" t="s">
        <v>84</v>
      </c>
      <c r="L8" s="11"/>
    </row>
    <row r="9" spans="1:46" s="1" customFormat="1" ht="16.5" customHeight="1">
      <c r="A9" s="14"/>
      <c r="B9" s="15"/>
      <c r="C9" s="14"/>
      <c r="D9" s="14"/>
      <c r="E9" s="231" t="s">
        <v>85</v>
      </c>
      <c r="F9" s="233"/>
      <c r="G9" s="233"/>
      <c r="H9" s="233"/>
      <c r="I9" s="14"/>
      <c r="J9" s="14"/>
      <c r="K9" s="14"/>
      <c r="L9" s="3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46" s="1" customFormat="1" ht="12" customHeight="1">
      <c r="A10" s="14"/>
      <c r="B10" s="15"/>
      <c r="C10" s="14"/>
      <c r="D10" s="13" t="s">
        <v>86</v>
      </c>
      <c r="E10" s="14"/>
      <c r="F10" s="14"/>
      <c r="G10" s="14"/>
      <c r="H10" s="14"/>
      <c r="I10" s="14"/>
      <c r="J10" s="14"/>
      <c r="K10" s="14"/>
      <c r="L10" s="3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46" s="1" customFormat="1" ht="30" customHeight="1">
      <c r="A11" s="14"/>
      <c r="B11" s="15"/>
      <c r="C11" s="14"/>
      <c r="D11" s="14"/>
      <c r="E11" s="205" t="s">
        <v>87</v>
      </c>
      <c r="F11" s="233"/>
      <c r="G11" s="233"/>
      <c r="H11" s="233"/>
      <c r="I11" s="14"/>
      <c r="J11" s="14"/>
      <c r="K11" s="14"/>
      <c r="L11" s="3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46" s="1" customFormat="1">
      <c r="A12" s="14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3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46" s="1" customFormat="1" ht="12" customHeight="1">
      <c r="A13" s="14"/>
      <c r="B13" s="15"/>
      <c r="C13" s="14"/>
      <c r="D13" s="13" t="s">
        <v>12</v>
      </c>
      <c r="E13" s="14"/>
      <c r="F13" s="16" t="s">
        <v>1</v>
      </c>
      <c r="G13" s="14"/>
      <c r="H13" s="14"/>
      <c r="I13" s="13" t="s">
        <v>13</v>
      </c>
      <c r="J13" s="16" t="s">
        <v>1</v>
      </c>
      <c r="K13" s="14"/>
      <c r="L13" s="3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46" s="1" customFormat="1" ht="12" customHeight="1">
      <c r="A14" s="14"/>
      <c r="B14" s="15"/>
      <c r="C14" s="14"/>
      <c r="D14" s="13" t="s">
        <v>14</v>
      </c>
      <c r="E14" s="14"/>
      <c r="F14" s="16" t="s">
        <v>15</v>
      </c>
      <c r="G14" s="14"/>
      <c r="H14" s="14"/>
      <c r="I14" s="13" t="s">
        <v>16</v>
      </c>
      <c r="J14" s="38" t="str">
        <f>'Rekapitulácia stavby'!AN8</f>
        <v>27. 1. 2022</v>
      </c>
      <c r="K14" s="14"/>
      <c r="L14" s="3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46" s="1" customFormat="1" ht="10.9" customHeight="1">
      <c r="A15" s="14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3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46" s="1" customFormat="1" ht="12" customHeight="1">
      <c r="A16" s="14"/>
      <c r="B16" s="15"/>
      <c r="C16" s="14"/>
      <c r="D16" s="13" t="s">
        <v>18</v>
      </c>
      <c r="E16" s="14"/>
      <c r="F16" s="14"/>
      <c r="G16" s="14"/>
      <c r="H16" s="14"/>
      <c r="I16" s="13" t="s">
        <v>19</v>
      </c>
      <c r="J16" s="16" t="s">
        <v>1</v>
      </c>
      <c r="K16" s="14"/>
      <c r="L16" s="3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" customFormat="1" ht="18" customHeight="1">
      <c r="A17" s="14"/>
      <c r="B17" s="15"/>
      <c r="C17" s="14"/>
      <c r="D17" s="14"/>
      <c r="E17" s="16" t="s">
        <v>20</v>
      </c>
      <c r="F17" s="14"/>
      <c r="G17" s="14"/>
      <c r="H17" s="14"/>
      <c r="I17" s="13" t="s">
        <v>21</v>
      </c>
      <c r="J17" s="16" t="s">
        <v>1</v>
      </c>
      <c r="K17" s="14"/>
      <c r="L17" s="3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" customFormat="1" ht="6.95" customHeight="1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3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" customFormat="1" ht="12" customHeight="1">
      <c r="A19" s="14"/>
      <c r="B19" s="15"/>
      <c r="C19" s="14"/>
      <c r="D19" s="13" t="s">
        <v>22</v>
      </c>
      <c r="E19" s="14"/>
      <c r="F19" s="14"/>
      <c r="G19" s="14"/>
      <c r="H19" s="14"/>
      <c r="I19" s="13" t="s">
        <v>19</v>
      </c>
      <c r="J19" s="17" t="str">
        <f>'Rekapitulácia stavby'!AN13</f>
        <v>Vyplň údaj</v>
      </c>
      <c r="K19" s="14"/>
      <c r="L19" s="3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" customFormat="1" ht="18" customHeight="1">
      <c r="A20" s="14"/>
      <c r="B20" s="15"/>
      <c r="C20" s="14"/>
      <c r="D20" s="14"/>
      <c r="E20" s="234" t="str">
        <f>'Rekapitulácia stavby'!E14</f>
        <v>Vyplň údaj</v>
      </c>
      <c r="F20" s="190"/>
      <c r="G20" s="190"/>
      <c r="H20" s="190"/>
      <c r="I20" s="13" t="s">
        <v>21</v>
      </c>
      <c r="J20" s="17" t="str">
        <f>'Rekapitulácia stavby'!AN14</f>
        <v>Vyplň údaj</v>
      </c>
      <c r="K20" s="14"/>
      <c r="L20" s="3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" customFormat="1" ht="6.95" customHeight="1">
      <c r="A21" s="14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3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" customFormat="1" ht="12" customHeight="1">
      <c r="A22" s="14"/>
      <c r="B22" s="15"/>
      <c r="C22" s="14"/>
      <c r="D22" s="13" t="s">
        <v>24</v>
      </c>
      <c r="E22" s="14"/>
      <c r="F22" s="14"/>
      <c r="G22" s="14"/>
      <c r="H22" s="14"/>
      <c r="I22" s="13" t="s">
        <v>19</v>
      </c>
      <c r="J22" s="16" t="s">
        <v>1</v>
      </c>
      <c r="K22" s="14"/>
      <c r="L22" s="3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" customFormat="1" ht="18" customHeight="1">
      <c r="A23" s="14"/>
      <c r="B23" s="15"/>
      <c r="C23" s="14"/>
      <c r="D23" s="14"/>
      <c r="E23" s="16" t="s">
        <v>25</v>
      </c>
      <c r="F23" s="14"/>
      <c r="G23" s="14"/>
      <c r="H23" s="14"/>
      <c r="I23" s="13" t="s">
        <v>21</v>
      </c>
      <c r="J23" s="16" t="s">
        <v>1</v>
      </c>
      <c r="K23" s="14"/>
      <c r="L23" s="3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" customFormat="1" ht="6.95" customHeight="1">
      <c r="A24" s="14"/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31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" customFormat="1" ht="12" customHeight="1">
      <c r="A25" s="14"/>
      <c r="B25" s="15"/>
      <c r="C25" s="14"/>
      <c r="D25" s="13" t="s">
        <v>28</v>
      </c>
      <c r="E25" s="14"/>
      <c r="F25" s="14"/>
      <c r="G25" s="14"/>
      <c r="H25" s="14"/>
      <c r="I25" s="13" t="s">
        <v>19</v>
      </c>
      <c r="J25" s="16" t="s">
        <v>1</v>
      </c>
      <c r="K25" s="14"/>
      <c r="L25" s="3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" customFormat="1" ht="18" customHeight="1">
      <c r="A26" s="14"/>
      <c r="B26" s="15"/>
      <c r="C26" s="14"/>
      <c r="D26" s="14"/>
      <c r="E26" s="16" t="s">
        <v>29</v>
      </c>
      <c r="F26" s="14"/>
      <c r="G26" s="14"/>
      <c r="H26" s="14"/>
      <c r="I26" s="13" t="s">
        <v>21</v>
      </c>
      <c r="J26" s="16" t="s">
        <v>1</v>
      </c>
      <c r="K26" s="14"/>
      <c r="L26" s="3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" customFormat="1" ht="6.95" customHeight="1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3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s="1" customFormat="1" ht="12" customHeight="1">
      <c r="A28" s="14"/>
      <c r="B28" s="15"/>
      <c r="C28" s="14"/>
      <c r="D28" s="13" t="s">
        <v>30</v>
      </c>
      <c r="E28" s="14"/>
      <c r="F28" s="14"/>
      <c r="G28" s="14"/>
      <c r="H28" s="14"/>
      <c r="I28" s="14"/>
      <c r="J28" s="14"/>
      <c r="K28" s="14"/>
      <c r="L28" s="3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2" customFormat="1" ht="42" customHeight="1">
      <c r="A29" s="18"/>
      <c r="B29" s="19"/>
      <c r="C29" s="18"/>
      <c r="D29" s="18"/>
      <c r="E29" s="194"/>
      <c r="F29" s="194"/>
      <c r="G29" s="194"/>
      <c r="H29" s="194"/>
      <c r="I29" s="18"/>
      <c r="J29" s="18"/>
      <c r="K29" s="18"/>
      <c r="L29" s="39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1" customFormat="1" ht="6.95" customHeight="1">
      <c r="A30" s="14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31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" customFormat="1" ht="6.95" customHeight="1">
      <c r="A31" s="14"/>
      <c r="B31" s="15"/>
      <c r="C31" s="14"/>
      <c r="D31" s="21"/>
      <c r="E31" s="21"/>
      <c r="F31" s="21"/>
      <c r="G31" s="21"/>
      <c r="H31" s="21"/>
      <c r="I31" s="21"/>
      <c r="J31" s="21"/>
      <c r="K31" s="21"/>
      <c r="L31" s="3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" customFormat="1" ht="25.35" customHeight="1">
      <c r="A32" s="14"/>
      <c r="B32" s="15"/>
      <c r="C32" s="14"/>
      <c r="D32" s="22" t="s">
        <v>31</v>
      </c>
      <c r="E32" s="14"/>
      <c r="F32" s="14"/>
      <c r="G32" s="14"/>
      <c r="H32" s="14"/>
      <c r="I32" s="14"/>
      <c r="J32" s="40">
        <f>ROUND(J131,2)</f>
        <v>0</v>
      </c>
      <c r="K32" s="14"/>
      <c r="L32" s="3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" customFormat="1" ht="6.95" customHeight="1">
      <c r="A33" s="14"/>
      <c r="B33" s="15"/>
      <c r="C33" s="14"/>
      <c r="D33" s="21"/>
      <c r="E33" s="21"/>
      <c r="F33" s="21"/>
      <c r="G33" s="21"/>
      <c r="H33" s="21"/>
      <c r="I33" s="21"/>
      <c r="J33" s="21"/>
      <c r="K33" s="21"/>
      <c r="L33" s="3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" customFormat="1" ht="14.45" customHeight="1">
      <c r="A34" s="14"/>
      <c r="B34" s="15"/>
      <c r="C34" s="14"/>
      <c r="D34" s="14"/>
      <c r="E34" s="14"/>
      <c r="F34" s="23" t="s">
        <v>33</v>
      </c>
      <c r="G34" s="14"/>
      <c r="H34" s="14"/>
      <c r="I34" s="23" t="s">
        <v>32</v>
      </c>
      <c r="J34" s="23" t="s">
        <v>34</v>
      </c>
      <c r="K34" s="14"/>
      <c r="L34" s="31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" customFormat="1" ht="14.45" customHeight="1">
      <c r="A35" s="14"/>
      <c r="B35" s="15"/>
      <c r="C35" s="14"/>
      <c r="D35" s="24" t="s">
        <v>35</v>
      </c>
      <c r="E35" s="13" t="s">
        <v>36</v>
      </c>
      <c r="F35" s="25">
        <f>ROUND((SUM(BE131:BE212)),2)</f>
        <v>0</v>
      </c>
      <c r="G35" s="14"/>
      <c r="H35" s="14"/>
      <c r="I35" s="41">
        <v>0.2</v>
      </c>
      <c r="J35" s="25">
        <f>ROUND(((SUM(BE131:BE212))*I35),2)</f>
        <v>0</v>
      </c>
      <c r="K35" s="14"/>
      <c r="L35" s="31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" customFormat="1" ht="14.45" customHeight="1">
      <c r="A36" s="14"/>
      <c r="B36" s="15"/>
      <c r="C36" s="14"/>
      <c r="D36" s="14"/>
      <c r="E36" s="13" t="s">
        <v>37</v>
      </c>
      <c r="F36" s="25">
        <f>ROUND((SUM(BF131:BF212)),2)</f>
        <v>0</v>
      </c>
      <c r="G36" s="14"/>
      <c r="H36" s="14"/>
      <c r="I36" s="41">
        <v>0.2</v>
      </c>
      <c r="J36" s="25">
        <f>ROUND(((SUM(BF131:BF212))*I36),2)</f>
        <v>0</v>
      </c>
      <c r="K36" s="14"/>
      <c r="L36" s="31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" customFormat="1" ht="14.45" hidden="1" customHeight="1">
      <c r="A37" s="14"/>
      <c r="B37" s="15"/>
      <c r="C37" s="14"/>
      <c r="D37" s="14"/>
      <c r="E37" s="13" t="s">
        <v>38</v>
      </c>
      <c r="F37" s="25">
        <f>ROUND((SUM(BG131:BG212)),2)</f>
        <v>0</v>
      </c>
      <c r="G37" s="14"/>
      <c r="H37" s="14"/>
      <c r="I37" s="41">
        <v>0.2</v>
      </c>
      <c r="J37" s="25">
        <f>0</f>
        <v>0</v>
      </c>
      <c r="K37" s="14"/>
      <c r="L37" s="31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" customFormat="1" ht="14.45" hidden="1" customHeight="1">
      <c r="A38" s="14"/>
      <c r="B38" s="15"/>
      <c r="C38" s="14"/>
      <c r="D38" s="14"/>
      <c r="E38" s="13" t="s">
        <v>39</v>
      </c>
      <c r="F38" s="25">
        <f>ROUND((SUM(BH131:BH212)),2)</f>
        <v>0</v>
      </c>
      <c r="G38" s="14"/>
      <c r="H38" s="14"/>
      <c r="I38" s="41">
        <v>0.2</v>
      </c>
      <c r="J38" s="25">
        <f>0</f>
        <v>0</v>
      </c>
      <c r="K38" s="14"/>
      <c r="L38" s="31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" customFormat="1" ht="14.45" hidden="1" customHeight="1">
      <c r="A39" s="14"/>
      <c r="B39" s="15"/>
      <c r="C39" s="14"/>
      <c r="D39" s="14"/>
      <c r="E39" s="13" t="s">
        <v>40</v>
      </c>
      <c r="F39" s="25">
        <f>ROUND((SUM(BI131:BI212)),2)</f>
        <v>0</v>
      </c>
      <c r="G39" s="14"/>
      <c r="H39" s="14"/>
      <c r="I39" s="41">
        <v>0</v>
      </c>
      <c r="J39" s="25">
        <f>0</f>
        <v>0</v>
      </c>
      <c r="K39" s="14"/>
      <c r="L39" s="31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1" customFormat="1" ht="6.95" customHeight="1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31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s="1" customFormat="1" ht="25.35" customHeight="1">
      <c r="A41" s="14"/>
      <c r="B41" s="15"/>
      <c r="C41" s="26"/>
      <c r="D41" s="27" t="s">
        <v>41</v>
      </c>
      <c r="E41" s="28"/>
      <c r="F41" s="28"/>
      <c r="G41" s="29" t="s">
        <v>42</v>
      </c>
      <c r="H41" s="30" t="s">
        <v>43</v>
      </c>
      <c r="I41" s="28"/>
      <c r="J41" s="42">
        <f>SUM(J32:J39)</f>
        <v>0</v>
      </c>
      <c r="K41" s="43"/>
      <c r="L41" s="31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s="1" customFormat="1" ht="14.45" customHeight="1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31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4.45" customHeight="1">
      <c r="B43" s="11"/>
      <c r="L43" s="11"/>
    </row>
    <row r="44" spans="1:31" ht="14.45" customHeight="1">
      <c r="B44" s="11"/>
      <c r="L44" s="11"/>
    </row>
    <row r="45" spans="1:31" ht="14.45" customHeight="1">
      <c r="B45" s="11"/>
      <c r="L45" s="11"/>
    </row>
    <row r="46" spans="1:31" ht="14.45" customHeight="1">
      <c r="B46" s="11"/>
      <c r="L46" s="11"/>
    </row>
    <row r="47" spans="1:31" ht="14.45" customHeight="1">
      <c r="B47" s="11"/>
      <c r="L47" s="11"/>
    </row>
    <row r="48" spans="1:31" ht="14.45" customHeight="1">
      <c r="B48" s="11"/>
      <c r="L48" s="11"/>
    </row>
    <row r="49" spans="1:31" ht="14.45" customHeight="1">
      <c r="B49" s="11"/>
      <c r="L49" s="11"/>
    </row>
    <row r="50" spans="1:31" s="1" customFormat="1" ht="14.45" customHeight="1">
      <c r="B50" s="31"/>
      <c r="D50" s="32" t="s">
        <v>44</v>
      </c>
      <c r="E50" s="33"/>
      <c r="F50" s="33"/>
      <c r="G50" s="32" t="s">
        <v>45</v>
      </c>
      <c r="H50" s="33"/>
      <c r="I50" s="33"/>
      <c r="J50" s="33"/>
      <c r="K50" s="33"/>
      <c r="L50" s="31"/>
    </row>
    <row r="51" spans="1:31">
      <c r="B51" s="11"/>
      <c r="L51" s="11"/>
    </row>
    <row r="52" spans="1:31">
      <c r="B52" s="11"/>
      <c r="L52" s="11"/>
    </row>
    <row r="53" spans="1:31">
      <c r="B53" s="11"/>
      <c r="L53" s="11"/>
    </row>
    <row r="54" spans="1:31">
      <c r="B54" s="11"/>
      <c r="L54" s="11"/>
    </row>
    <row r="55" spans="1:31">
      <c r="B55" s="11"/>
      <c r="L55" s="11"/>
    </row>
    <row r="56" spans="1:31">
      <c r="B56" s="11"/>
      <c r="L56" s="11"/>
    </row>
    <row r="57" spans="1:31">
      <c r="B57" s="11"/>
      <c r="L57" s="11"/>
    </row>
    <row r="58" spans="1:31">
      <c r="B58" s="11"/>
      <c r="L58" s="11"/>
    </row>
    <row r="59" spans="1:31">
      <c r="B59" s="11"/>
      <c r="L59" s="11"/>
    </row>
    <row r="60" spans="1:31">
      <c r="B60" s="11"/>
      <c r="L60" s="11"/>
    </row>
    <row r="61" spans="1:31" s="1" customFormat="1" ht="12.75">
      <c r="A61" s="14"/>
      <c r="B61" s="15"/>
      <c r="C61" s="14"/>
      <c r="D61" s="34" t="s">
        <v>46</v>
      </c>
      <c r="E61" s="35"/>
      <c r="F61" s="36" t="s">
        <v>47</v>
      </c>
      <c r="G61" s="34" t="s">
        <v>46</v>
      </c>
      <c r="H61" s="35"/>
      <c r="I61" s="35"/>
      <c r="J61" s="44" t="s">
        <v>47</v>
      </c>
      <c r="K61" s="35"/>
      <c r="L61" s="31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B62" s="11"/>
      <c r="L62" s="11"/>
    </row>
    <row r="63" spans="1:31">
      <c r="B63" s="11"/>
      <c r="L63" s="11"/>
    </row>
    <row r="64" spans="1:31">
      <c r="B64" s="11"/>
      <c r="L64" s="11"/>
    </row>
    <row r="65" spans="1:31" s="1" customFormat="1" ht="12.75">
      <c r="A65" s="14"/>
      <c r="B65" s="15"/>
      <c r="C65" s="14"/>
      <c r="D65" s="32" t="s">
        <v>48</v>
      </c>
      <c r="E65" s="46"/>
      <c r="F65" s="46"/>
      <c r="G65" s="32" t="s">
        <v>49</v>
      </c>
      <c r="H65" s="46"/>
      <c r="I65" s="46"/>
      <c r="J65" s="46"/>
      <c r="K65" s="46"/>
      <c r="L65" s="31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B66" s="11"/>
      <c r="L66" s="11"/>
    </row>
    <row r="67" spans="1:31">
      <c r="B67" s="11"/>
      <c r="L67" s="11"/>
    </row>
    <row r="68" spans="1:31">
      <c r="B68" s="11"/>
      <c r="L68" s="11"/>
    </row>
    <row r="69" spans="1:31">
      <c r="B69" s="11"/>
      <c r="L69" s="11"/>
    </row>
    <row r="70" spans="1:31">
      <c r="B70" s="11"/>
      <c r="L70" s="11"/>
    </row>
    <row r="71" spans="1:31">
      <c r="B71" s="11"/>
      <c r="L71" s="11"/>
    </row>
    <row r="72" spans="1:31">
      <c r="B72" s="11"/>
      <c r="L72" s="11"/>
    </row>
    <row r="73" spans="1:31">
      <c r="B73" s="11"/>
      <c r="L73" s="11"/>
    </row>
    <row r="74" spans="1:31">
      <c r="B74" s="11"/>
      <c r="L74" s="11"/>
    </row>
    <row r="75" spans="1:31">
      <c r="B75" s="11"/>
      <c r="L75" s="11"/>
    </row>
    <row r="76" spans="1:31" s="1" customFormat="1" ht="12.75">
      <c r="A76" s="14"/>
      <c r="B76" s="15"/>
      <c r="C76" s="14"/>
      <c r="D76" s="34" t="s">
        <v>46</v>
      </c>
      <c r="E76" s="35"/>
      <c r="F76" s="36" t="s">
        <v>47</v>
      </c>
      <c r="G76" s="34" t="s">
        <v>46</v>
      </c>
      <c r="H76" s="35"/>
      <c r="I76" s="35"/>
      <c r="J76" s="44" t="s">
        <v>47</v>
      </c>
      <c r="K76" s="35"/>
      <c r="L76" s="31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1" customFormat="1" ht="14.45" customHeight="1">
      <c r="A77" s="14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1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81" spans="1:31" s="1" customFormat="1" ht="6.95" customHeight="1">
      <c r="A81" s="14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1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s="1" customFormat="1" ht="24.95" customHeight="1">
      <c r="A82" s="14"/>
      <c r="B82" s="15"/>
      <c r="C82" s="12" t="s">
        <v>88</v>
      </c>
      <c r="D82" s="14"/>
      <c r="E82" s="14"/>
      <c r="F82" s="14"/>
      <c r="G82" s="14"/>
      <c r="H82" s="14"/>
      <c r="I82" s="14"/>
      <c r="J82" s="14"/>
      <c r="K82" s="14"/>
      <c r="L82" s="31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s="1" customFormat="1" ht="6.95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31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s="1" customFormat="1" ht="12" customHeight="1">
      <c r="A84" s="14"/>
      <c r="B84" s="15"/>
      <c r="C84" s="13" t="s">
        <v>10</v>
      </c>
      <c r="D84" s="14"/>
      <c r="E84" s="14"/>
      <c r="F84" s="14"/>
      <c r="G84" s="14"/>
      <c r="H84" s="14"/>
      <c r="I84" s="14"/>
      <c r="J84" s="14"/>
      <c r="K84" s="14"/>
      <c r="L84" s="31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s="1" customFormat="1" ht="16.5" customHeight="1">
      <c r="A85" s="14"/>
      <c r="B85" s="15"/>
      <c r="C85" s="14"/>
      <c r="D85" s="14"/>
      <c r="E85" s="231" t="str">
        <f>E7</f>
        <v>Rekonštrukcia telocvične pri ZŠ Riazanska v Bratislave</v>
      </c>
      <c r="F85" s="232"/>
      <c r="G85" s="232"/>
      <c r="H85" s="232"/>
      <c r="I85" s="14"/>
      <c r="J85" s="14"/>
      <c r="K85" s="14"/>
      <c r="L85" s="31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2" customHeight="1">
      <c r="B86" s="11"/>
      <c r="C86" s="13" t="s">
        <v>84</v>
      </c>
      <c r="L86" s="11"/>
    </row>
    <row r="87" spans="1:31" s="1" customFormat="1" ht="16.5" customHeight="1">
      <c r="A87" s="14"/>
      <c r="B87" s="15"/>
      <c r="C87" s="14"/>
      <c r="D87" s="14"/>
      <c r="E87" s="231" t="s">
        <v>85</v>
      </c>
      <c r="F87" s="233"/>
      <c r="G87" s="233"/>
      <c r="H87" s="233"/>
      <c r="I87" s="14"/>
      <c r="J87" s="14"/>
      <c r="K87" s="14"/>
      <c r="L87" s="31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s="1" customFormat="1" ht="12" customHeight="1">
      <c r="A88" s="14"/>
      <c r="B88" s="15"/>
      <c r="C88" s="13" t="s">
        <v>86</v>
      </c>
      <c r="D88" s="14"/>
      <c r="E88" s="14"/>
      <c r="F88" s="14"/>
      <c r="G88" s="14"/>
      <c r="H88" s="14"/>
      <c r="I88" s="14"/>
      <c r="J88" s="14"/>
      <c r="K88" s="14"/>
      <c r="L88" s="31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s="1" customFormat="1" ht="30" customHeight="1">
      <c r="A89" s="14"/>
      <c r="B89" s="15"/>
      <c r="C89" s="14"/>
      <c r="D89" s="14"/>
      <c r="E89" s="205" t="str">
        <f>E11</f>
        <v xml:space="preserve"> Rekonštrukcia telocvične pri ZŠ Riazanska v Bratislave</v>
      </c>
      <c r="F89" s="233"/>
      <c r="G89" s="233"/>
      <c r="H89" s="233"/>
      <c r="I89" s="14"/>
      <c r="J89" s="14"/>
      <c r="K89" s="14"/>
      <c r="L89" s="31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s="1" customFormat="1" ht="6.95" customHeight="1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31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s="1" customFormat="1" ht="12" customHeight="1">
      <c r="A91" s="14"/>
      <c r="B91" s="15"/>
      <c r="C91" s="13" t="s">
        <v>14</v>
      </c>
      <c r="D91" s="14"/>
      <c r="E91" s="14"/>
      <c r="F91" s="16" t="str">
        <f>F14</f>
        <v>Riazanska 75, Bratislava-Nové Mesto</v>
      </c>
      <c r="G91" s="14"/>
      <c r="H91" s="14"/>
      <c r="I91" s="13" t="s">
        <v>16</v>
      </c>
      <c r="J91" s="38" t="str">
        <f>IF(J14="","",J14)</f>
        <v>27. 1. 2022</v>
      </c>
      <c r="K91" s="14"/>
      <c r="L91" s="31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s="1" customFormat="1" ht="6.95" customHeight="1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31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s="1" customFormat="1" ht="54.4" customHeight="1">
      <c r="A93" s="14"/>
      <c r="B93" s="15"/>
      <c r="C93" s="13" t="s">
        <v>18</v>
      </c>
      <c r="D93" s="14"/>
      <c r="E93" s="14"/>
      <c r="F93" s="16" t="str">
        <f>E17</f>
        <v>Mestská časť Bratislava-Nové Mesto, Junácka 1</v>
      </c>
      <c r="G93" s="14"/>
      <c r="H93" s="14"/>
      <c r="I93" s="13" t="s">
        <v>24</v>
      </c>
      <c r="J93" s="20" t="str">
        <f>E23</f>
        <v>Atelier B,Dostojeského rad 21, BA,Ing.arch. Frecer</v>
      </c>
      <c r="K93" s="14"/>
      <c r="L93" s="31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s="1" customFormat="1" ht="15.2" customHeight="1">
      <c r="A94" s="14"/>
      <c r="B94" s="15"/>
      <c r="C94" s="13" t="s">
        <v>22</v>
      </c>
      <c r="D94" s="14"/>
      <c r="E94" s="14"/>
      <c r="F94" s="16" t="str">
        <f>IF(E20="","",E20)</f>
        <v>Vyplň údaj</v>
      </c>
      <c r="G94" s="14"/>
      <c r="H94" s="14"/>
      <c r="I94" s="13" t="s">
        <v>28</v>
      </c>
      <c r="J94" s="20" t="str">
        <f>E26</f>
        <v>Ing.arch. Frecer</v>
      </c>
      <c r="K94" s="14"/>
      <c r="L94" s="31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s="1" customFormat="1" ht="10.35" customHeight="1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31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s="1" customFormat="1" ht="29.25" customHeight="1">
      <c r="A96" s="14"/>
      <c r="B96" s="15"/>
      <c r="C96" s="51" t="s">
        <v>89</v>
      </c>
      <c r="D96" s="26"/>
      <c r="E96" s="26"/>
      <c r="F96" s="26"/>
      <c r="G96" s="26"/>
      <c r="H96" s="26"/>
      <c r="I96" s="26"/>
      <c r="J96" s="59" t="s">
        <v>90</v>
      </c>
      <c r="K96" s="26"/>
      <c r="L96" s="31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47" s="1" customFormat="1" ht="10.35" customHeight="1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31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47" s="1" customFormat="1" ht="22.9" customHeight="1">
      <c r="A98" s="14"/>
      <c r="B98" s="15"/>
      <c r="C98" s="52" t="s">
        <v>91</v>
      </c>
      <c r="D98" s="14"/>
      <c r="E98" s="14"/>
      <c r="F98" s="14"/>
      <c r="G98" s="14"/>
      <c r="H98" s="14"/>
      <c r="I98" s="14"/>
      <c r="J98" s="40">
        <f>J131</f>
        <v>0</v>
      </c>
      <c r="K98" s="14"/>
      <c r="L98" s="31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U98" s="45" t="s">
        <v>92</v>
      </c>
    </row>
    <row r="99" spans="1:47" s="3" customFormat="1" ht="24.95" customHeight="1">
      <c r="B99" s="53"/>
      <c r="D99" s="54" t="s">
        <v>93</v>
      </c>
      <c r="E99" s="55"/>
      <c r="F99" s="55"/>
      <c r="G99" s="55"/>
      <c r="H99" s="55"/>
      <c r="I99" s="55"/>
      <c r="J99" s="60">
        <f>J132</f>
        <v>0</v>
      </c>
      <c r="L99" s="53"/>
    </row>
    <row r="100" spans="1:47" s="4" customFormat="1" ht="19.899999999999999" customHeight="1">
      <c r="B100" s="56"/>
      <c r="D100" s="57" t="s">
        <v>94</v>
      </c>
      <c r="E100" s="58"/>
      <c r="F100" s="58"/>
      <c r="G100" s="58"/>
      <c r="H100" s="58"/>
      <c r="I100" s="58"/>
      <c r="J100" s="61">
        <f>J133</f>
        <v>0</v>
      </c>
      <c r="L100" s="56"/>
    </row>
    <row r="101" spans="1:47" s="4" customFormat="1" ht="19.899999999999999" customHeight="1">
      <c r="B101" s="56"/>
      <c r="D101" s="57" t="s">
        <v>95</v>
      </c>
      <c r="E101" s="58"/>
      <c r="F101" s="58"/>
      <c r="G101" s="58"/>
      <c r="H101" s="58"/>
      <c r="I101" s="58"/>
      <c r="J101" s="61">
        <f>J149</f>
        <v>0</v>
      </c>
      <c r="L101" s="56"/>
    </row>
    <row r="102" spans="1:47" s="4" customFormat="1" ht="19.899999999999999" customHeight="1">
      <c r="B102" s="56"/>
      <c r="D102" s="57" t="s">
        <v>96</v>
      </c>
      <c r="E102" s="58"/>
      <c r="F102" s="58"/>
      <c r="G102" s="58"/>
      <c r="H102" s="58"/>
      <c r="I102" s="58"/>
      <c r="J102" s="61">
        <f>J168</f>
        <v>0</v>
      </c>
      <c r="L102" s="56"/>
    </row>
    <row r="103" spans="1:47" s="3" customFormat="1" ht="24.95" customHeight="1">
      <c r="B103" s="53"/>
      <c r="D103" s="54" t="s">
        <v>97</v>
      </c>
      <c r="E103" s="55"/>
      <c r="F103" s="55"/>
      <c r="G103" s="55"/>
      <c r="H103" s="55"/>
      <c r="I103" s="55"/>
      <c r="J103" s="60">
        <f>J170</f>
        <v>0</v>
      </c>
      <c r="L103" s="53"/>
    </row>
    <row r="104" spans="1:47" s="4" customFormat="1" ht="19.899999999999999" customHeight="1">
      <c r="B104" s="56"/>
      <c r="D104" s="57" t="s">
        <v>98</v>
      </c>
      <c r="E104" s="58"/>
      <c r="F104" s="58"/>
      <c r="G104" s="58"/>
      <c r="H104" s="58"/>
      <c r="I104" s="58"/>
      <c r="J104" s="61">
        <f>J171</f>
        <v>0</v>
      </c>
      <c r="L104" s="56"/>
    </row>
    <row r="105" spans="1:47" s="4" customFormat="1" ht="19.899999999999999" customHeight="1">
      <c r="B105" s="56"/>
      <c r="D105" s="57" t="s">
        <v>99</v>
      </c>
      <c r="E105" s="58"/>
      <c r="F105" s="58"/>
      <c r="G105" s="58"/>
      <c r="H105" s="58"/>
      <c r="I105" s="58"/>
      <c r="J105" s="61">
        <f>J179</f>
        <v>0</v>
      </c>
      <c r="L105" s="56"/>
    </row>
    <row r="106" spans="1:47" s="4" customFormat="1" ht="19.899999999999999" customHeight="1">
      <c r="B106" s="56"/>
      <c r="D106" s="57" t="s">
        <v>100</v>
      </c>
      <c r="E106" s="58"/>
      <c r="F106" s="58"/>
      <c r="G106" s="58"/>
      <c r="H106" s="58"/>
      <c r="I106" s="58"/>
      <c r="J106" s="61">
        <f>J183</f>
        <v>0</v>
      </c>
      <c r="L106" s="56"/>
    </row>
    <row r="107" spans="1:47" s="4" customFormat="1" ht="19.899999999999999" customHeight="1">
      <c r="B107" s="56"/>
      <c r="D107" s="57" t="s">
        <v>101</v>
      </c>
      <c r="E107" s="58"/>
      <c r="F107" s="58"/>
      <c r="G107" s="58"/>
      <c r="H107" s="58"/>
      <c r="I107" s="58"/>
      <c r="J107" s="61">
        <f>J189</f>
        <v>0</v>
      </c>
      <c r="L107" s="56"/>
    </row>
    <row r="108" spans="1:47" s="4" customFormat="1" ht="19.899999999999999" customHeight="1">
      <c r="B108" s="56"/>
      <c r="D108" s="57" t="s">
        <v>102</v>
      </c>
      <c r="E108" s="58"/>
      <c r="F108" s="58"/>
      <c r="G108" s="58"/>
      <c r="H108" s="58"/>
      <c r="I108" s="58"/>
      <c r="J108" s="61">
        <f>J195</f>
        <v>0</v>
      </c>
      <c r="L108" s="56"/>
    </row>
    <row r="109" spans="1:47" s="4" customFormat="1" ht="19.899999999999999" customHeight="1">
      <c r="B109" s="56"/>
      <c r="D109" s="57" t="s">
        <v>103</v>
      </c>
      <c r="E109" s="58"/>
      <c r="F109" s="58"/>
      <c r="G109" s="58"/>
      <c r="H109" s="58"/>
      <c r="I109" s="58"/>
      <c r="J109" s="61">
        <f>J200</f>
        <v>0</v>
      </c>
      <c r="L109" s="56"/>
    </row>
    <row r="110" spans="1:47" s="1" customFormat="1" ht="21.75" customHeight="1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31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47" s="1" customFormat="1" ht="6.95" customHeight="1">
      <c r="A111" s="14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1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5" spans="1:31" s="1" customFormat="1" ht="6.95" customHeight="1">
      <c r="A115" s="14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1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s="1" customFormat="1" ht="24.95" customHeight="1">
      <c r="A116" s="14"/>
      <c r="B116" s="15"/>
      <c r="C116" s="12" t="s">
        <v>104</v>
      </c>
      <c r="D116" s="14"/>
      <c r="E116" s="14"/>
      <c r="F116" s="14"/>
      <c r="G116" s="14"/>
      <c r="H116" s="14"/>
      <c r="I116" s="14"/>
      <c r="J116" s="14"/>
      <c r="K116" s="14"/>
      <c r="L116" s="31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s="1" customFormat="1" ht="6.95" customHeight="1">
      <c r="A117" s="14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31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s="1" customFormat="1" ht="12" customHeight="1">
      <c r="A118" s="14"/>
      <c r="B118" s="15"/>
      <c r="C118" s="13" t="s">
        <v>10</v>
      </c>
      <c r="D118" s="14"/>
      <c r="E118" s="14"/>
      <c r="F118" s="14"/>
      <c r="G118" s="14"/>
      <c r="H118" s="14"/>
      <c r="I118" s="14"/>
      <c r="J118" s="14"/>
      <c r="K118" s="14"/>
      <c r="L118" s="31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s="1" customFormat="1" ht="16.5" customHeight="1">
      <c r="A119" s="14"/>
      <c r="B119" s="15"/>
      <c r="C119" s="14"/>
      <c r="D119" s="14"/>
      <c r="E119" s="231" t="str">
        <f>E7</f>
        <v>Rekonštrukcia telocvične pri ZŠ Riazanska v Bratislave</v>
      </c>
      <c r="F119" s="232"/>
      <c r="G119" s="232"/>
      <c r="H119" s="232"/>
      <c r="I119" s="14"/>
      <c r="J119" s="14"/>
      <c r="K119" s="14"/>
      <c r="L119" s="31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12" customHeight="1">
      <c r="B120" s="11"/>
      <c r="C120" s="13" t="s">
        <v>84</v>
      </c>
      <c r="L120" s="11"/>
    </row>
    <row r="121" spans="1:31" s="1" customFormat="1" ht="16.5" customHeight="1">
      <c r="A121" s="14"/>
      <c r="B121" s="15"/>
      <c r="C121" s="14"/>
      <c r="D121" s="14"/>
      <c r="E121" s="231" t="s">
        <v>85</v>
      </c>
      <c r="F121" s="233"/>
      <c r="G121" s="233"/>
      <c r="H121" s="233"/>
      <c r="I121" s="14"/>
      <c r="J121" s="14"/>
      <c r="K121" s="14"/>
      <c r="L121" s="31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s="1" customFormat="1" ht="12" customHeight="1">
      <c r="A122" s="14"/>
      <c r="B122" s="15"/>
      <c r="C122" s="13" t="s">
        <v>86</v>
      </c>
      <c r="D122" s="14"/>
      <c r="E122" s="14"/>
      <c r="F122" s="14"/>
      <c r="G122" s="14"/>
      <c r="H122" s="14"/>
      <c r="I122" s="14"/>
      <c r="J122" s="14"/>
      <c r="K122" s="14"/>
      <c r="L122" s="31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s="1" customFormat="1" ht="30" customHeight="1">
      <c r="A123" s="14"/>
      <c r="B123" s="15"/>
      <c r="C123" s="14"/>
      <c r="D123" s="14"/>
      <c r="E123" s="205" t="str">
        <f>E11</f>
        <v xml:space="preserve"> Rekonštrukcia telocvične pri ZŠ Riazanska v Bratislave</v>
      </c>
      <c r="F123" s="233"/>
      <c r="G123" s="233"/>
      <c r="H123" s="233"/>
      <c r="I123" s="14"/>
      <c r="J123" s="14"/>
      <c r="K123" s="14"/>
      <c r="L123" s="31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s="1" customFormat="1" ht="6.95" customHeight="1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31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s="1" customFormat="1" ht="12" customHeight="1">
      <c r="A125" s="14"/>
      <c r="B125" s="15"/>
      <c r="C125" s="13" t="s">
        <v>14</v>
      </c>
      <c r="D125" s="14"/>
      <c r="E125" s="14"/>
      <c r="F125" s="16" t="str">
        <f>F14</f>
        <v>Riazanska 75, Bratislava-Nové Mesto</v>
      </c>
      <c r="G125" s="14"/>
      <c r="H125" s="14"/>
      <c r="I125" s="13" t="s">
        <v>16</v>
      </c>
      <c r="J125" s="38" t="str">
        <f>IF(J14="","",J14)</f>
        <v>27. 1. 2022</v>
      </c>
      <c r="K125" s="14"/>
      <c r="L125" s="31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s="1" customFormat="1" ht="6.95" customHeight="1">
      <c r="A126" s="14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31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s="1" customFormat="1" ht="54.4" customHeight="1">
      <c r="A127" s="14"/>
      <c r="B127" s="15"/>
      <c r="C127" s="13" t="s">
        <v>18</v>
      </c>
      <c r="D127" s="14"/>
      <c r="E127" s="14"/>
      <c r="F127" s="16" t="str">
        <f>E17</f>
        <v>Mestská časť Bratislava-Nové Mesto, Junácka 1</v>
      </c>
      <c r="G127" s="14"/>
      <c r="H127" s="14"/>
      <c r="I127" s="13" t="s">
        <v>24</v>
      </c>
      <c r="J127" s="20" t="str">
        <f>E23</f>
        <v>Atelier B,Dostojeského rad 21, BA,Ing.arch. Frecer</v>
      </c>
      <c r="K127" s="14"/>
      <c r="L127" s="31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s="1" customFormat="1" ht="15.2" customHeight="1">
      <c r="A128" s="14"/>
      <c r="B128" s="15"/>
      <c r="C128" s="13" t="s">
        <v>22</v>
      </c>
      <c r="D128" s="14"/>
      <c r="E128" s="14"/>
      <c r="F128" s="16" t="str">
        <f>IF(E20="","",E20)</f>
        <v>Vyplň údaj</v>
      </c>
      <c r="G128" s="14"/>
      <c r="H128" s="14"/>
      <c r="I128" s="13" t="s">
        <v>28</v>
      </c>
      <c r="J128" s="20" t="str">
        <f>E26</f>
        <v>Ing.arch. Frecer</v>
      </c>
      <c r="K128" s="14"/>
      <c r="L128" s="31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65" s="1" customFormat="1" ht="10.35" customHeight="1">
      <c r="A129" s="14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31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65" s="5" customFormat="1" ht="29.25" customHeight="1">
      <c r="A130" s="62"/>
      <c r="B130" s="63"/>
      <c r="C130" s="64" t="s">
        <v>105</v>
      </c>
      <c r="D130" s="65" t="s">
        <v>56</v>
      </c>
      <c r="E130" s="65" t="s">
        <v>52</v>
      </c>
      <c r="F130" s="65" t="s">
        <v>53</v>
      </c>
      <c r="G130" s="65" t="s">
        <v>106</v>
      </c>
      <c r="H130" s="65" t="s">
        <v>107</v>
      </c>
      <c r="I130" s="65" t="s">
        <v>108</v>
      </c>
      <c r="J130" s="92" t="s">
        <v>90</v>
      </c>
      <c r="K130" s="93" t="s">
        <v>109</v>
      </c>
      <c r="L130" s="94"/>
      <c r="M130" s="95" t="s">
        <v>1</v>
      </c>
      <c r="N130" s="96" t="s">
        <v>35</v>
      </c>
      <c r="O130" s="96" t="s">
        <v>110</v>
      </c>
      <c r="P130" s="96" t="s">
        <v>111</v>
      </c>
      <c r="Q130" s="96" t="s">
        <v>112</v>
      </c>
      <c r="R130" s="96" t="s">
        <v>113</v>
      </c>
      <c r="S130" s="96" t="s">
        <v>114</v>
      </c>
      <c r="T130" s="123" t="s">
        <v>115</v>
      </c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</row>
    <row r="131" spans="1:65" s="1" customFormat="1" ht="22.9" customHeight="1">
      <c r="A131" s="14"/>
      <c r="B131" s="15"/>
      <c r="C131" s="66" t="s">
        <v>91</v>
      </c>
      <c r="D131" s="14"/>
      <c r="E131" s="14"/>
      <c r="F131" s="14"/>
      <c r="G131" s="14"/>
      <c r="H131" s="14"/>
      <c r="I131" s="14"/>
      <c r="J131" s="97">
        <f>BK131</f>
        <v>0</v>
      </c>
      <c r="K131" s="14"/>
      <c r="L131" s="15"/>
      <c r="M131" s="98"/>
      <c r="N131" s="99"/>
      <c r="O131" s="21"/>
      <c r="P131" s="100">
        <f>P132+P170</f>
        <v>0</v>
      </c>
      <c r="Q131" s="21"/>
      <c r="R131" s="100">
        <f>R132+R170</f>
        <v>34.521765389999999</v>
      </c>
      <c r="S131" s="21"/>
      <c r="T131" s="124">
        <f>T132+T170</f>
        <v>4.4835630000000002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45" t="s">
        <v>70</v>
      </c>
      <c r="AU131" s="45" t="s">
        <v>92</v>
      </c>
      <c r="BK131" s="131">
        <f>BK132+BK170</f>
        <v>0</v>
      </c>
    </row>
    <row r="132" spans="1:65" s="6" customFormat="1" ht="25.9" customHeight="1">
      <c r="B132" s="67"/>
      <c r="D132" s="68" t="s">
        <v>70</v>
      </c>
      <c r="E132" s="69" t="s">
        <v>116</v>
      </c>
      <c r="F132" s="69" t="s">
        <v>117</v>
      </c>
      <c r="I132" s="101"/>
      <c r="J132" s="102">
        <f>BK132</f>
        <v>0</v>
      </c>
      <c r="L132" s="67"/>
      <c r="M132" s="103"/>
      <c r="N132" s="104"/>
      <c r="O132" s="104"/>
      <c r="P132" s="105">
        <f>P133+P149+P168</f>
        <v>0</v>
      </c>
      <c r="Q132" s="104"/>
      <c r="R132" s="105">
        <f>R133+R149+R168</f>
        <v>27.158205600000002</v>
      </c>
      <c r="S132" s="104"/>
      <c r="T132" s="125">
        <f>T133+T149+T168</f>
        <v>0.40759800000000007</v>
      </c>
      <c r="AR132" s="68" t="s">
        <v>75</v>
      </c>
      <c r="AT132" s="129" t="s">
        <v>70</v>
      </c>
      <c r="AU132" s="129" t="s">
        <v>71</v>
      </c>
      <c r="AY132" s="68" t="s">
        <v>118</v>
      </c>
      <c r="BK132" s="132">
        <f>BK133+BK149+BK168</f>
        <v>0</v>
      </c>
    </row>
    <row r="133" spans="1:65" s="6" customFormat="1" ht="22.9" customHeight="1">
      <c r="B133" s="67"/>
      <c r="D133" s="68" t="s">
        <v>70</v>
      </c>
      <c r="E133" s="70" t="s">
        <v>119</v>
      </c>
      <c r="F133" s="70" t="s">
        <v>120</v>
      </c>
      <c r="I133" s="101"/>
      <c r="J133" s="106">
        <f>BK133</f>
        <v>0</v>
      </c>
      <c r="L133" s="67"/>
      <c r="M133" s="103"/>
      <c r="N133" s="104"/>
      <c r="O133" s="104"/>
      <c r="P133" s="105">
        <f>SUM(P134:P148)</f>
        <v>0</v>
      </c>
      <c r="Q133" s="104"/>
      <c r="R133" s="105">
        <f>SUM(R134:R148)</f>
        <v>6.4281321899999995</v>
      </c>
      <c r="S133" s="104"/>
      <c r="T133" s="125">
        <f>SUM(T134:T148)</f>
        <v>0</v>
      </c>
      <c r="AR133" s="68" t="s">
        <v>75</v>
      </c>
      <c r="AT133" s="129" t="s">
        <v>70</v>
      </c>
      <c r="AU133" s="129" t="s">
        <v>75</v>
      </c>
      <c r="AY133" s="68" t="s">
        <v>118</v>
      </c>
      <c r="BK133" s="132">
        <f>SUM(BK134:BK148)</f>
        <v>0</v>
      </c>
    </row>
    <row r="134" spans="1:65" s="1" customFormat="1" ht="24.2" customHeight="1">
      <c r="A134" s="14"/>
      <c r="B134" s="71"/>
      <c r="C134" s="72" t="s">
        <v>75</v>
      </c>
      <c r="D134" s="72" t="s">
        <v>121</v>
      </c>
      <c r="E134" s="73" t="s">
        <v>122</v>
      </c>
      <c r="F134" s="74" t="s">
        <v>123</v>
      </c>
      <c r="G134" s="75" t="s">
        <v>124</v>
      </c>
      <c r="H134" s="76">
        <v>271.73099999999999</v>
      </c>
      <c r="I134" s="91"/>
      <c r="J134" s="76">
        <f>ROUND(I134*H134,3)</f>
        <v>0</v>
      </c>
      <c r="K134" s="107"/>
      <c r="L134" s="15"/>
      <c r="M134" s="108" t="s">
        <v>1</v>
      </c>
      <c r="N134" s="109" t="s">
        <v>37</v>
      </c>
      <c r="O134" s="110"/>
      <c r="P134" s="111">
        <f>O134*H134</f>
        <v>0</v>
      </c>
      <c r="Q134" s="111">
        <v>2.3000000000000001E-4</v>
      </c>
      <c r="R134" s="111">
        <f>Q134*H134</f>
        <v>6.2498129999999999E-2</v>
      </c>
      <c r="S134" s="111">
        <v>0</v>
      </c>
      <c r="T134" s="126">
        <f>S134*H134</f>
        <v>0</v>
      </c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R134" s="130" t="s">
        <v>125</v>
      </c>
      <c r="AT134" s="130" t="s">
        <v>121</v>
      </c>
      <c r="AU134" s="130" t="s">
        <v>81</v>
      </c>
      <c r="AY134" s="45" t="s">
        <v>118</v>
      </c>
      <c r="BE134" s="133">
        <f>IF(N134="základná",J134,0)</f>
        <v>0</v>
      </c>
      <c r="BF134" s="133">
        <f>IF(N134="znížená",J134,0)</f>
        <v>0</v>
      </c>
      <c r="BG134" s="133">
        <f>IF(N134="zákl. prenesená",J134,0)</f>
        <v>0</v>
      </c>
      <c r="BH134" s="133">
        <f>IF(N134="zníž. prenesená",J134,0)</f>
        <v>0</v>
      </c>
      <c r="BI134" s="133">
        <f>IF(N134="nulová",J134,0)</f>
        <v>0</v>
      </c>
      <c r="BJ134" s="45" t="s">
        <v>81</v>
      </c>
      <c r="BK134" s="134">
        <f>ROUND(I134*H134,3)</f>
        <v>0</v>
      </c>
      <c r="BL134" s="45" t="s">
        <v>125</v>
      </c>
      <c r="BM134" s="130" t="s">
        <v>126</v>
      </c>
    </row>
    <row r="135" spans="1:65" s="7" customFormat="1">
      <c r="B135" s="77"/>
      <c r="D135" s="78" t="s">
        <v>127</v>
      </c>
      <c r="E135" s="79" t="s">
        <v>1</v>
      </c>
      <c r="F135" s="80" t="s">
        <v>128</v>
      </c>
      <c r="H135" s="81">
        <v>271.73099999999999</v>
      </c>
      <c r="I135" s="112"/>
      <c r="L135" s="77"/>
      <c r="M135" s="113"/>
      <c r="N135" s="114"/>
      <c r="O135" s="114"/>
      <c r="P135" s="114"/>
      <c r="Q135" s="114"/>
      <c r="R135" s="114"/>
      <c r="S135" s="114"/>
      <c r="T135" s="127"/>
      <c r="AT135" s="79" t="s">
        <v>127</v>
      </c>
      <c r="AU135" s="79" t="s">
        <v>81</v>
      </c>
      <c r="AV135" s="7" t="s">
        <v>81</v>
      </c>
      <c r="AW135" s="7" t="s">
        <v>26</v>
      </c>
      <c r="AX135" s="7" t="s">
        <v>75</v>
      </c>
      <c r="AY135" s="79" t="s">
        <v>118</v>
      </c>
    </row>
    <row r="136" spans="1:65" s="1" customFormat="1" ht="24.2" customHeight="1">
      <c r="A136" s="14"/>
      <c r="B136" s="71"/>
      <c r="C136" s="72" t="s">
        <v>81</v>
      </c>
      <c r="D136" s="72" t="s">
        <v>121</v>
      </c>
      <c r="E136" s="73" t="s">
        <v>129</v>
      </c>
      <c r="F136" s="74" t="s">
        <v>130</v>
      </c>
      <c r="G136" s="75" t="s">
        <v>124</v>
      </c>
      <c r="H136" s="76">
        <v>348.37200000000001</v>
      </c>
      <c r="I136" s="91"/>
      <c r="J136" s="76">
        <f>ROUND(I136*H136,3)</f>
        <v>0</v>
      </c>
      <c r="K136" s="107"/>
      <c r="L136" s="15"/>
      <c r="M136" s="108" t="s">
        <v>1</v>
      </c>
      <c r="N136" s="109" t="s">
        <v>37</v>
      </c>
      <c r="O136" s="110"/>
      <c r="P136" s="111">
        <f>O136*H136</f>
        <v>0</v>
      </c>
      <c r="Q136" s="111">
        <v>2.3000000000000001E-4</v>
      </c>
      <c r="R136" s="111">
        <f>Q136*H136</f>
        <v>8.0125560000000012E-2</v>
      </c>
      <c r="S136" s="111">
        <v>0</v>
      </c>
      <c r="T136" s="126">
        <f>S136*H136</f>
        <v>0</v>
      </c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R136" s="130" t="s">
        <v>125</v>
      </c>
      <c r="AT136" s="130" t="s">
        <v>121</v>
      </c>
      <c r="AU136" s="130" t="s">
        <v>81</v>
      </c>
      <c r="AY136" s="45" t="s">
        <v>118</v>
      </c>
      <c r="BE136" s="133">
        <f>IF(N136="základná",J136,0)</f>
        <v>0</v>
      </c>
      <c r="BF136" s="133">
        <f>IF(N136="znížená",J136,0)</f>
        <v>0</v>
      </c>
      <c r="BG136" s="133">
        <f>IF(N136="zákl. prenesená",J136,0)</f>
        <v>0</v>
      </c>
      <c r="BH136" s="133">
        <f>IF(N136="zníž. prenesená",J136,0)</f>
        <v>0</v>
      </c>
      <c r="BI136" s="133">
        <f>IF(N136="nulová",J136,0)</f>
        <v>0</v>
      </c>
      <c r="BJ136" s="45" t="s">
        <v>81</v>
      </c>
      <c r="BK136" s="134">
        <f>ROUND(I136*H136,3)</f>
        <v>0</v>
      </c>
      <c r="BL136" s="45" t="s">
        <v>125</v>
      </c>
      <c r="BM136" s="130" t="s">
        <v>131</v>
      </c>
    </row>
    <row r="137" spans="1:65" s="7" customFormat="1">
      <c r="B137" s="77"/>
      <c r="D137" s="78" t="s">
        <v>127</v>
      </c>
      <c r="E137" s="79" t="s">
        <v>1</v>
      </c>
      <c r="F137" s="80" t="s">
        <v>132</v>
      </c>
      <c r="H137" s="81">
        <v>402.98200000000003</v>
      </c>
      <c r="I137" s="112"/>
      <c r="L137" s="77"/>
      <c r="M137" s="113"/>
      <c r="N137" s="114"/>
      <c r="O137" s="114"/>
      <c r="P137" s="114"/>
      <c r="Q137" s="114"/>
      <c r="R137" s="114"/>
      <c r="S137" s="114"/>
      <c r="T137" s="127"/>
      <c r="AT137" s="79" t="s">
        <v>127</v>
      </c>
      <c r="AU137" s="79" t="s">
        <v>81</v>
      </c>
      <c r="AV137" s="7" t="s">
        <v>81</v>
      </c>
      <c r="AW137" s="7" t="s">
        <v>26</v>
      </c>
      <c r="AX137" s="7" t="s">
        <v>71</v>
      </c>
      <c r="AY137" s="79" t="s">
        <v>118</v>
      </c>
    </row>
    <row r="138" spans="1:65" s="7" customFormat="1" ht="22.5">
      <c r="B138" s="77"/>
      <c r="D138" s="78" t="s">
        <v>127</v>
      </c>
      <c r="E138" s="79" t="s">
        <v>1</v>
      </c>
      <c r="F138" s="80" t="s">
        <v>133</v>
      </c>
      <c r="H138" s="81">
        <v>-76.143000000000001</v>
      </c>
      <c r="I138" s="112"/>
      <c r="L138" s="77"/>
      <c r="M138" s="113"/>
      <c r="N138" s="114"/>
      <c r="O138" s="114"/>
      <c r="P138" s="114"/>
      <c r="Q138" s="114"/>
      <c r="R138" s="114"/>
      <c r="S138" s="114"/>
      <c r="T138" s="127"/>
      <c r="AT138" s="79" t="s">
        <v>127</v>
      </c>
      <c r="AU138" s="79" t="s">
        <v>81</v>
      </c>
      <c r="AV138" s="7" t="s">
        <v>81</v>
      </c>
      <c r="AW138" s="7" t="s">
        <v>26</v>
      </c>
      <c r="AX138" s="7" t="s">
        <v>71</v>
      </c>
      <c r="AY138" s="79" t="s">
        <v>118</v>
      </c>
    </row>
    <row r="139" spans="1:65" s="7" customFormat="1" ht="22.5">
      <c r="B139" s="77"/>
      <c r="D139" s="78" t="s">
        <v>127</v>
      </c>
      <c r="E139" s="79" t="s">
        <v>1</v>
      </c>
      <c r="F139" s="80" t="s">
        <v>134</v>
      </c>
      <c r="H139" s="81">
        <v>21.533000000000001</v>
      </c>
      <c r="I139" s="112"/>
      <c r="L139" s="77"/>
      <c r="M139" s="113"/>
      <c r="N139" s="114"/>
      <c r="O139" s="114"/>
      <c r="P139" s="114"/>
      <c r="Q139" s="114"/>
      <c r="R139" s="114"/>
      <c r="S139" s="114"/>
      <c r="T139" s="127"/>
      <c r="AT139" s="79" t="s">
        <v>127</v>
      </c>
      <c r="AU139" s="79" t="s">
        <v>81</v>
      </c>
      <c r="AV139" s="7" t="s">
        <v>81</v>
      </c>
      <c r="AW139" s="7" t="s">
        <v>26</v>
      </c>
      <c r="AX139" s="7" t="s">
        <v>71</v>
      </c>
      <c r="AY139" s="79" t="s">
        <v>118</v>
      </c>
    </row>
    <row r="140" spans="1:65" s="8" customFormat="1">
      <c r="B140" s="82"/>
      <c r="D140" s="78" t="s">
        <v>127</v>
      </c>
      <c r="E140" s="83" t="s">
        <v>1</v>
      </c>
      <c r="F140" s="84" t="s">
        <v>135</v>
      </c>
      <c r="H140" s="85">
        <v>348.37200000000001</v>
      </c>
      <c r="I140" s="115"/>
      <c r="L140" s="82"/>
      <c r="M140" s="116"/>
      <c r="N140" s="117"/>
      <c r="O140" s="117"/>
      <c r="P140" s="117"/>
      <c r="Q140" s="117"/>
      <c r="R140" s="117"/>
      <c r="S140" s="117"/>
      <c r="T140" s="128"/>
      <c r="AT140" s="83" t="s">
        <v>127</v>
      </c>
      <c r="AU140" s="83" t="s">
        <v>81</v>
      </c>
      <c r="AV140" s="8" t="s">
        <v>125</v>
      </c>
      <c r="AW140" s="8" t="s">
        <v>26</v>
      </c>
      <c r="AX140" s="8" t="s">
        <v>75</v>
      </c>
      <c r="AY140" s="83" t="s">
        <v>118</v>
      </c>
    </row>
    <row r="141" spans="1:65" s="1" customFormat="1" ht="24.2" customHeight="1">
      <c r="A141" s="14"/>
      <c r="B141" s="71"/>
      <c r="C141" s="72" t="s">
        <v>136</v>
      </c>
      <c r="D141" s="72" t="s">
        <v>121</v>
      </c>
      <c r="E141" s="73" t="s">
        <v>137</v>
      </c>
      <c r="F141" s="74" t="s">
        <v>138</v>
      </c>
      <c r="G141" s="75" t="s">
        <v>124</v>
      </c>
      <c r="H141" s="76">
        <v>348.37200000000001</v>
      </c>
      <c r="I141" s="91"/>
      <c r="J141" s="76">
        <f>ROUND(I141*H141,3)</f>
        <v>0</v>
      </c>
      <c r="K141" s="107"/>
      <c r="L141" s="15"/>
      <c r="M141" s="108" t="s">
        <v>1</v>
      </c>
      <c r="N141" s="109" t="s">
        <v>37</v>
      </c>
      <c r="O141" s="110"/>
      <c r="P141" s="111">
        <f>O141*H141</f>
        <v>0</v>
      </c>
      <c r="Q141" s="111">
        <v>1.26E-2</v>
      </c>
      <c r="R141" s="111">
        <f>Q141*H141</f>
        <v>4.3894872000000005</v>
      </c>
      <c r="S141" s="111">
        <v>0</v>
      </c>
      <c r="T141" s="126">
        <f>S141*H141</f>
        <v>0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R141" s="130" t="s">
        <v>125</v>
      </c>
      <c r="AT141" s="130" t="s">
        <v>121</v>
      </c>
      <c r="AU141" s="130" t="s">
        <v>81</v>
      </c>
      <c r="AY141" s="45" t="s">
        <v>118</v>
      </c>
      <c r="BE141" s="133">
        <f>IF(N141="základná",J141,0)</f>
        <v>0</v>
      </c>
      <c r="BF141" s="133">
        <f>IF(N141="znížená",J141,0)</f>
        <v>0</v>
      </c>
      <c r="BG141" s="133">
        <f>IF(N141="zákl. prenesená",J141,0)</f>
        <v>0</v>
      </c>
      <c r="BH141" s="133">
        <f>IF(N141="zníž. prenesená",J141,0)</f>
        <v>0</v>
      </c>
      <c r="BI141" s="133">
        <f>IF(N141="nulová",J141,0)</f>
        <v>0</v>
      </c>
      <c r="BJ141" s="45" t="s">
        <v>81</v>
      </c>
      <c r="BK141" s="134">
        <f>ROUND(I141*H141,3)</f>
        <v>0</v>
      </c>
      <c r="BL141" s="45" t="s">
        <v>125</v>
      </c>
      <c r="BM141" s="130" t="s">
        <v>139</v>
      </c>
    </row>
    <row r="142" spans="1:65" s="7" customFormat="1">
      <c r="B142" s="77"/>
      <c r="D142" s="78" t="s">
        <v>127</v>
      </c>
      <c r="E142" s="79" t="s">
        <v>1</v>
      </c>
      <c r="F142" s="80" t="s">
        <v>132</v>
      </c>
      <c r="H142" s="81">
        <v>402.98200000000003</v>
      </c>
      <c r="I142" s="112"/>
      <c r="L142" s="77"/>
      <c r="M142" s="113"/>
      <c r="N142" s="114"/>
      <c r="O142" s="114"/>
      <c r="P142" s="114"/>
      <c r="Q142" s="114"/>
      <c r="R142" s="114"/>
      <c r="S142" s="114"/>
      <c r="T142" s="127"/>
      <c r="AT142" s="79" t="s">
        <v>127</v>
      </c>
      <c r="AU142" s="79" t="s">
        <v>81</v>
      </c>
      <c r="AV142" s="7" t="s">
        <v>81</v>
      </c>
      <c r="AW142" s="7" t="s">
        <v>26</v>
      </c>
      <c r="AX142" s="7" t="s">
        <v>71</v>
      </c>
      <c r="AY142" s="79" t="s">
        <v>118</v>
      </c>
    </row>
    <row r="143" spans="1:65" s="7" customFormat="1" ht="22.5">
      <c r="B143" s="77"/>
      <c r="D143" s="78" t="s">
        <v>127</v>
      </c>
      <c r="E143" s="79" t="s">
        <v>1</v>
      </c>
      <c r="F143" s="80" t="s">
        <v>133</v>
      </c>
      <c r="H143" s="81">
        <v>-76.143000000000001</v>
      </c>
      <c r="I143" s="112"/>
      <c r="L143" s="77"/>
      <c r="M143" s="113"/>
      <c r="N143" s="114"/>
      <c r="O143" s="114"/>
      <c r="P143" s="114"/>
      <c r="Q143" s="114"/>
      <c r="R143" s="114"/>
      <c r="S143" s="114"/>
      <c r="T143" s="127"/>
      <c r="AT143" s="79" t="s">
        <v>127</v>
      </c>
      <c r="AU143" s="79" t="s">
        <v>81</v>
      </c>
      <c r="AV143" s="7" t="s">
        <v>81</v>
      </c>
      <c r="AW143" s="7" t="s">
        <v>26</v>
      </c>
      <c r="AX143" s="7" t="s">
        <v>71</v>
      </c>
      <c r="AY143" s="79" t="s">
        <v>118</v>
      </c>
    </row>
    <row r="144" spans="1:65" s="7" customFormat="1" ht="22.5">
      <c r="B144" s="77"/>
      <c r="D144" s="78" t="s">
        <v>127</v>
      </c>
      <c r="E144" s="79" t="s">
        <v>1</v>
      </c>
      <c r="F144" s="80" t="s">
        <v>134</v>
      </c>
      <c r="H144" s="81">
        <v>21.533000000000001</v>
      </c>
      <c r="I144" s="112"/>
      <c r="L144" s="77"/>
      <c r="M144" s="113"/>
      <c r="N144" s="114"/>
      <c r="O144" s="114"/>
      <c r="P144" s="114"/>
      <c r="Q144" s="114"/>
      <c r="R144" s="114"/>
      <c r="S144" s="114"/>
      <c r="T144" s="127"/>
      <c r="AT144" s="79" t="s">
        <v>127</v>
      </c>
      <c r="AU144" s="79" t="s">
        <v>81</v>
      </c>
      <c r="AV144" s="7" t="s">
        <v>81</v>
      </c>
      <c r="AW144" s="7" t="s">
        <v>26</v>
      </c>
      <c r="AX144" s="7" t="s">
        <v>71</v>
      </c>
      <c r="AY144" s="79" t="s">
        <v>118</v>
      </c>
    </row>
    <row r="145" spans="1:65" s="8" customFormat="1">
      <c r="B145" s="82"/>
      <c r="D145" s="78" t="s">
        <v>127</v>
      </c>
      <c r="E145" s="83" t="s">
        <v>1</v>
      </c>
      <c r="F145" s="84" t="s">
        <v>135</v>
      </c>
      <c r="H145" s="85">
        <v>348.37200000000001</v>
      </c>
      <c r="I145" s="115"/>
      <c r="L145" s="82"/>
      <c r="M145" s="116"/>
      <c r="N145" s="117"/>
      <c r="O145" s="117"/>
      <c r="P145" s="117"/>
      <c r="Q145" s="117"/>
      <c r="R145" s="117"/>
      <c r="S145" s="117"/>
      <c r="T145" s="128"/>
      <c r="AT145" s="83" t="s">
        <v>127</v>
      </c>
      <c r="AU145" s="83" t="s">
        <v>81</v>
      </c>
      <c r="AV145" s="8" t="s">
        <v>125</v>
      </c>
      <c r="AW145" s="8" t="s">
        <v>26</v>
      </c>
      <c r="AX145" s="8" t="s">
        <v>75</v>
      </c>
      <c r="AY145" s="83" t="s">
        <v>118</v>
      </c>
    </row>
    <row r="146" spans="1:65" s="1" customFormat="1" ht="24.2" customHeight="1">
      <c r="A146" s="14"/>
      <c r="B146" s="71"/>
      <c r="C146" s="72" t="s">
        <v>125</v>
      </c>
      <c r="D146" s="72" t="s">
        <v>121</v>
      </c>
      <c r="E146" s="73" t="s">
        <v>140</v>
      </c>
      <c r="F146" s="74" t="s">
        <v>141</v>
      </c>
      <c r="G146" s="75" t="s">
        <v>124</v>
      </c>
      <c r="H146" s="76">
        <v>348.37200000000001</v>
      </c>
      <c r="I146" s="91"/>
      <c r="J146" s="76">
        <f>ROUND(I146*H146,3)</f>
        <v>0</v>
      </c>
      <c r="K146" s="107"/>
      <c r="L146" s="15"/>
      <c r="M146" s="108" t="s">
        <v>1</v>
      </c>
      <c r="N146" s="109" t="s">
        <v>37</v>
      </c>
      <c r="O146" s="110"/>
      <c r="P146" s="111">
        <f>O146*H146</f>
        <v>0</v>
      </c>
      <c r="Q146" s="111">
        <v>4.0899999999999999E-3</v>
      </c>
      <c r="R146" s="111">
        <f>Q146*H146</f>
        <v>1.42484148</v>
      </c>
      <c r="S146" s="111">
        <v>0</v>
      </c>
      <c r="T146" s="126">
        <f>S146*H146</f>
        <v>0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R146" s="130" t="s">
        <v>125</v>
      </c>
      <c r="AT146" s="130" t="s">
        <v>121</v>
      </c>
      <c r="AU146" s="130" t="s">
        <v>81</v>
      </c>
      <c r="AY146" s="45" t="s">
        <v>118</v>
      </c>
      <c r="BE146" s="133">
        <f>IF(N146="základná",J146,0)</f>
        <v>0</v>
      </c>
      <c r="BF146" s="133">
        <f>IF(N146="znížená",J146,0)</f>
        <v>0</v>
      </c>
      <c r="BG146" s="133">
        <f>IF(N146="zákl. prenesená",J146,0)</f>
        <v>0</v>
      </c>
      <c r="BH146" s="133">
        <f>IF(N146="zníž. prenesená",J146,0)</f>
        <v>0</v>
      </c>
      <c r="BI146" s="133">
        <f>IF(N146="nulová",J146,0)</f>
        <v>0</v>
      </c>
      <c r="BJ146" s="45" t="s">
        <v>81</v>
      </c>
      <c r="BK146" s="134">
        <f>ROUND(I146*H146,3)</f>
        <v>0</v>
      </c>
      <c r="BL146" s="45" t="s">
        <v>125</v>
      </c>
      <c r="BM146" s="130" t="s">
        <v>142</v>
      </c>
    </row>
    <row r="147" spans="1:65" s="1" customFormat="1" ht="24.2" customHeight="1">
      <c r="A147" s="14"/>
      <c r="B147" s="71"/>
      <c r="C147" s="72" t="s">
        <v>143</v>
      </c>
      <c r="D147" s="72" t="s">
        <v>121</v>
      </c>
      <c r="E147" s="73" t="s">
        <v>144</v>
      </c>
      <c r="F147" s="74" t="s">
        <v>145</v>
      </c>
      <c r="G147" s="75" t="s">
        <v>124</v>
      </c>
      <c r="H147" s="76">
        <v>27.172999999999998</v>
      </c>
      <c r="I147" s="91"/>
      <c r="J147" s="76">
        <f>ROUND(I147*H147,3)</f>
        <v>0</v>
      </c>
      <c r="K147" s="107"/>
      <c r="L147" s="15"/>
      <c r="M147" s="108" t="s">
        <v>1</v>
      </c>
      <c r="N147" s="109" t="s">
        <v>37</v>
      </c>
      <c r="O147" s="110"/>
      <c r="P147" s="111">
        <f>O147*H147</f>
        <v>0</v>
      </c>
      <c r="Q147" s="111">
        <v>1.7340000000000001E-2</v>
      </c>
      <c r="R147" s="111">
        <f>Q147*H147</f>
        <v>0.47117982000000003</v>
      </c>
      <c r="S147" s="111">
        <v>0</v>
      </c>
      <c r="T147" s="126">
        <f>S147*H147</f>
        <v>0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R147" s="130" t="s">
        <v>125</v>
      </c>
      <c r="AT147" s="130" t="s">
        <v>121</v>
      </c>
      <c r="AU147" s="130" t="s">
        <v>81</v>
      </c>
      <c r="AY147" s="45" t="s">
        <v>118</v>
      </c>
      <c r="BE147" s="133">
        <f>IF(N147="základná",J147,0)</f>
        <v>0</v>
      </c>
      <c r="BF147" s="133">
        <f>IF(N147="znížená",J147,0)</f>
        <v>0</v>
      </c>
      <c r="BG147" s="133">
        <f>IF(N147="zákl. prenesená",J147,0)</f>
        <v>0</v>
      </c>
      <c r="BH147" s="133">
        <f>IF(N147="zníž. prenesená",J147,0)</f>
        <v>0</v>
      </c>
      <c r="BI147" s="133">
        <f>IF(N147="nulová",J147,0)</f>
        <v>0</v>
      </c>
      <c r="BJ147" s="45" t="s">
        <v>81</v>
      </c>
      <c r="BK147" s="134">
        <f>ROUND(I147*H147,3)</f>
        <v>0</v>
      </c>
      <c r="BL147" s="45" t="s">
        <v>125</v>
      </c>
      <c r="BM147" s="130" t="s">
        <v>146</v>
      </c>
    </row>
    <row r="148" spans="1:65" s="7" customFormat="1">
      <c r="B148" s="77"/>
      <c r="D148" s="78" t="s">
        <v>127</v>
      </c>
      <c r="E148" s="79" t="s">
        <v>1</v>
      </c>
      <c r="F148" s="80" t="s">
        <v>147</v>
      </c>
      <c r="H148" s="81">
        <v>27.172999999999998</v>
      </c>
      <c r="I148" s="112"/>
      <c r="L148" s="77"/>
      <c r="M148" s="113"/>
      <c r="N148" s="114"/>
      <c r="O148" s="114"/>
      <c r="P148" s="114"/>
      <c r="Q148" s="114"/>
      <c r="R148" s="114"/>
      <c r="S148" s="114"/>
      <c r="T148" s="127"/>
      <c r="AT148" s="79" t="s">
        <v>127</v>
      </c>
      <c r="AU148" s="79" t="s">
        <v>81</v>
      </c>
      <c r="AV148" s="7" t="s">
        <v>81</v>
      </c>
      <c r="AW148" s="7" t="s">
        <v>26</v>
      </c>
      <c r="AX148" s="7" t="s">
        <v>75</v>
      </c>
      <c r="AY148" s="79" t="s">
        <v>118</v>
      </c>
    </row>
    <row r="149" spans="1:65" s="6" customFormat="1" ht="22.9" customHeight="1">
      <c r="B149" s="67"/>
      <c r="D149" s="68" t="s">
        <v>70</v>
      </c>
      <c r="E149" s="70" t="s">
        <v>148</v>
      </c>
      <c r="F149" s="70" t="s">
        <v>149</v>
      </c>
      <c r="I149" s="101"/>
      <c r="J149" s="106">
        <f>BK149</f>
        <v>0</v>
      </c>
      <c r="L149" s="67"/>
      <c r="M149" s="103"/>
      <c r="N149" s="104"/>
      <c r="O149" s="104"/>
      <c r="P149" s="105">
        <f>SUM(P150:P167)</f>
        <v>0</v>
      </c>
      <c r="Q149" s="104"/>
      <c r="R149" s="105">
        <f>SUM(R150:R167)</f>
        <v>20.730073410000003</v>
      </c>
      <c r="S149" s="104"/>
      <c r="T149" s="125">
        <f>SUM(T150:T167)</f>
        <v>0.40759800000000007</v>
      </c>
      <c r="AR149" s="68" t="s">
        <v>75</v>
      </c>
      <c r="AT149" s="129" t="s">
        <v>70</v>
      </c>
      <c r="AU149" s="129" t="s">
        <v>75</v>
      </c>
      <c r="AY149" s="68" t="s">
        <v>118</v>
      </c>
      <c r="BK149" s="132">
        <f>SUM(BK150:BK167)</f>
        <v>0</v>
      </c>
    </row>
    <row r="150" spans="1:65" s="1" customFormat="1" ht="24.2" customHeight="1">
      <c r="A150" s="14"/>
      <c r="B150" s="71"/>
      <c r="C150" s="72" t="s">
        <v>119</v>
      </c>
      <c r="D150" s="72" t="s">
        <v>121</v>
      </c>
      <c r="E150" s="73" t="s">
        <v>150</v>
      </c>
      <c r="F150" s="74" t="s">
        <v>151</v>
      </c>
      <c r="G150" s="75" t="s">
        <v>124</v>
      </c>
      <c r="H150" s="76">
        <v>402.98200000000003</v>
      </c>
      <c r="I150" s="91"/>
      <c r="J150" s="76">
        <f>ROUND(I150*H150,3)</f>
        <v>0</v>
      </c>
      <c r="K150" s="107"/>
      <c r="L150" s="15"/>
      <c r="M150" s="108" t="s">
        <v>1</v>
      </c>
      <c r="N150" s="109" t="s">
        <v>37</v>
      </c>
      <c r="O150" s="110"/>
      <c r="P150" s="111">
        <f>O150*H150</f>
        <v>0</v>
      </c>
      <c r="Q150" s="111">
        <v>2.572E-2</v>
      </c>
      <c r="R150" s="111">
        <f>Q150*H150</f>
        <v>10.364697040000001</v>
      </c>
      <c r="S150" s="111">
        <v>0</v>
      </c>
      <c r="T150" s="126">
        <f>S150*H150</f>
        <v>0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R150" s="130" t="s">
        <v>125</v>
      </c>
      <c r="AT150" s="130" t="s">
        <v>121</v>
      </c>
      <c r="AU150" s="130" t="s">
        <v>81</v>
      </c>
      <c r="AY150" s="45" t="s">
        <v>118</v>
      </c>
      <c r="BE150" s="133">
        <f>IF(N150="základná",J150,0)</f>
        <v>0</v>
      </c>
      <c r="BF150" s="133">
        <f>IF(N150="znížená",J150,0)</f>
        <v>0</v>
      </c>
      <c r="BG150" s="133">
        <f>IF(N150="zákl. prenesená",J150,0)</f>
        <v>0</v>
      </c>
      <c r="BH150" s="133">
        <f>IF(N150="zníž. prenesená",J150,0)</f>
        <v>0</v>
      </c>
      <c r="BI150" s="133">
        <f>IF(N150="nulová",J150,0)</f>
        <v>0</v>
      </c>
      <c r="BJ150" s="45" t="s">
        <v>81</v>
      </c>
      <c r="BK150" s="134">
        <f>ROUND(I150*H150,3)</f>
        <v>0</v>
      </c>
      <c r="BL150" s="45" t="s">
        <v>125</v>
      </c>
      <c r="BM150" s="130" t="s">
        <v>152</v>
      </c>
    </row>
    <row r="151" spans="1:65" s="7" customFormat="1">
      <c r="B151" s="77"/>
      <c r="D151" s="78" t="s">
        <v>127</v>
      </c>
      <c r="E151" s="79" t="s">
        <v>1</v>
      </c>
      <c r="F151" s="80" t="s">
        <v>153</v>
      </c>
      <c r="H151" s="81">
        <v>402.98200000000003</v>
      </c>
      <c r="I151" s="112"/>
      <c r="L151" s="77"/>
      <c r="M151" s="113"/>
      <c r="N151" s="114"/>
      <c r="O151" s="114"/>
      <c r="P151" s="114"/>
      <c r="Q151" s="114"/>
      <c r="R151" s="114"/>
      <c r="S151" s="114"/>
      <c r="T151" s="127"/>
      <c r="AT151" s="79" t="s">
        <v>127</v>
      </c>
      <c r="AU151" s="79" t="s">
        <v>81</v>
      </c>
      <c r="AV151" s="7" t="s">
        <v>81</v>
      </c>
      <c r="AW151" s="7" t="s">
        <v>26</v>
      </c>
      <c r="AX151" s="7" t="s">
        <v>75</v>
      </c>
      <c r="AY151" s="79" t="s">
        <v>118</v>
      </c>
    </row>
    <row r="152" spans="1:65" s="1" customFormat="1" ht="37.9" customHeight="1">
      <c r="A152" s="14"/>
      <c r="B152" s="71"/>
      <c r="C152" s="72" t="s">
        <v>154</v>
      </c>
      <c r="D152" s="72" t="s">
        <v>121</v>
      </c>
      <c r="E152" s="73" t="s">
        <v>155</v>
      </c>
      <c r="F152" s="74" t="s">
        <v>156</v>
      </c>
      <c r="G152" s="75" t="s">
        <v>124</v>
      </c>
      <c r="H152" s="76">
        <v>1208.9459999999999</v>
      </c>
      <c r="I152" s="91"/>
      <c r="J152" s="76">
        <f>ROUND(I152*H152,3)</f>
        <v>0</v>
      </c>
      <c r="K152" s="107"/>
      <c r="L152" s="15"/>
      <c r="M152" s="108" t="s">
        <v>1</v>
      </c>
      <c r="N152" s="109" t="s">
        <v>37</v>
      </c>
      <c r="O152" s="110"/>
      <c r="P152" s="111">
        <f>O152*H152</f>
        <v>0</v>
      </c>
      <c r="Q152" s="111">
        <v>0</v>
      </c>
      <c r="R152" s="111">
        <f>Q152*H152</f>
        <v>0</v>
      </c>
      <c r="S152" s="111">
        <v>0</v>
      </c>
      <c r="T152" s="126">
        <f>S152*H152</f>
        <v>0</v>
      </c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R152" s="130" t="s">
        <v>125</v>
      </c>
      <c r="AT152" s="130" t="s">
        <v>121</v>
      </c>
      <c r="AU152" s="130" t="s">
        <v>81</v>
      </c>
      <c r="AY152" s="45" t="s">
        <v>118</v>
      </c>
      <c r="BE152" s="133">
        <f>IF(N152="základná",J152,0)</f>
        <v>0</v>
      </c>
      <c r="BF152" s="133">
        <f>IF(N152="znížená",J152,0)</f>
        <v>0</v>
      </c>
      <c r="BG152" s="133">
        <f>IF(N152="zákl. prenesená",J152,0)</f>
        <v>0</v>
      </c>
      <c r="BH152" s="133">
        <f>IF(N152="zníž. prenesená",J152,0)</f>
        <v>0</v>
      </c>
      <c r="BI152" s="133">
        <f>IF(N152="nulová",J152,0)</f>
        <v>0</v>
      </c>
      <c r="BJ152" s="45" t="s">
        <v>81</v>
      </c>
      <c r="BK152" s="134">
        <f>ROUND(I152*H152,3)</f>
        <v>0</v>
      </c>
      <c r="BL152" s="45" t="s">
        <v>125</v>
      </c>
      <c r="BM152" s="130" t="s">
        <v>157</v>
      </c>
    </row>
    <row r="153" spans="1:65" s="7" customFormat="1">
      <c r="B153" s="77"/>
      <c r="D153" s="78" t="s">
        <v>127</v>
      </c>
      <c r="F153" s="80" t="s">
        <v>158</v>
      </c>
      <c r="H153" s="81">
        <v>1208.9459999999999</v>
      </c>
      <c r="I153" s="112"/>
      <c r="L153" s="77"/>
      <c r="M153" s="113"/>
      <c r="N153" s="114"/>
      <c r="O153" s="114"/>
      <c r="P153" s="114"/>
      <c r="Q153" s="114"/>
      <c r="R153" s="114"/>
      <c r="S153" s="114"/>
      <c r="T153" s="127"/>
      <c r="AT153" s="79" t="s">
        <v>127</v>
      </c>
      <c r="AU153" s="79" t="s">
        <v>81</v>
      </c>
      <c r="AV153" s="7" t="s">
        <v>81</v>
      </c>
      <c r="AW153" s="7" t="s">
        <v>3</v>
      </c>
      <c r="AX153" s="7" t="s">
        <v>75</v>
      </c>
      <c r="AY153" s="79" t="s">
        <v>118</v>
      </c>
    </row>
    <row r="154" spans="1:65" s="1" customFormat="1" ht="24.2" customHeight="1">
      <c r="A154" s="14"/>
      <c r="B154" s="71"/>
      <c r="C154" s="72" t="s">
        <v>159</v>
      </c>
      <c r="D154" s="72" t="s">
        <v>121</v>
      </c>
      <c r="E154" s="73" t="s">
        <v>160</v>
      </c>
      <c r="F154" s="74" t="s">
        <v>161</v>
      </c>
      <c r="G154" s="75" t="s">
        <v>124</v>
      </c>
      <c r="H154" s="76">
        <v>402.98200000000003</v>
      </c>
      <c r="I154" s="91"/>
      <c r="J154" s="76">
        <f t="shared" ref="J154:J159" si="0">ROUND(I154*H154,3)</f>
        <v>0</v>
      </c>
      <c r="K154" s="107"/>
      <c r="L154" s="15"/>
      <c r="M154" s="108" t="s">
        <v>1</v>
      </c>
      <c r="N154" s="109" t="s">
        <v>37</v>
      </c>
      <c r="O154" s="110"/>
      <c r="P154" s="111">
        <f t="shared" ref="P154:P159" si="1">O154*H154</f>
        <v>0</v>
      </c>
      <c r="Q154" s="111">
        <v>2.572E-2</v>
      </c>
      <c r="R154" s="111">
        <f t="shared" ref="R154:R159" si="2">Q154*H154</f>
        <v>10.364697040000001</v>
      </c>
      <c r="S154" s="111">
        <v>0</v>
      </c>
      <c r="T154" s="126">
        <f t="shared" ref="T154:T159" si="3">S154*H154</f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R154" s="130" t="s">
        <v>125</v>
      </c>
      <c r="AT154" s="130" t="s">
        <v>121</v>
      </c>
      <c r="AU154" s="130" t="s">
        <v>81</v>
      </c>
      <c r="AY154" s="45" t="s">
        <v>118</v>
      </c>
      <c r="BE154" s="133">
        <f t="shared" ref="BE154:BE159" si="4">IF(N154="základná",J154,0)</f>
        <v>0</v>
      </c>
      <c r="BF154" s="133">
        <f t="shared" ref="BF154:BF159" si="5">IF(N154="znížená",J154,0)</f>
        <v>0</v>
      </c>
      <c r="BG154" s="133">
        <f t="shared" ref="BG154:BG159" si="6">IF(N154="zákl. prenesená",J154,0)</f>
        <v>0</v>
      </c>
      <c r="BH154" s="133">
        <f t="shared" ref="BH154:BH159" si="7">IF(N154="zníž. prenesená",J154,0)</f>
        <v>0</v>
      </c>
      <c r="BI154" s="133">
        <f t="shared" ref="BI154:BI159" si="8">IF(N154="nulová",J154,0)</f>
        <v>0</v>
      </c>
      <c r="BJ154" s="45" t="s">
        <v>81</v>
      </c>
      <c r="BK154" s="134">
        <f t="shared" ref="BK154:BK159" si="9">ROUND(I154*H154,3)</f>
        <v>0</v>
      </c>
      <c r="BL154" s="45" t="s">
        <v>125</v>
      </c>
      <c r="BM154" s="130" t="s">
        <v>162</v>
      </c>
    </row>
    <row r="155" spans="1:65" s="1" customFormat="1" ht="24.2" customHeight="1">
      <c r="A155" s="14"/>
      <c r="B155" s="71"/>
      <c r="C155" s="72" t="s">
        <v>148</v>
      </c>
      <c r="D155" s="72" t="s">
        <v>121</v>
      </c>
      <c r="E155" s="73" t="s">
        <v>163</v>
      </c>
      <c r="F155" s="74" t="s">
        <v>164</v>
      </c>
      <c r="G155" s="75" t="s">
        <v>165</v>
      </c>
      <c r="H155" s="76">
        <v>672</v>
      </c>
      <c r="I155" s="91"/>
      <c r="J155" s="76">
        <f t="shared" si="0"/>
        <v>0</v>
      </c>
      <c r="K155" s="107"/>
      <c r="L155" s="15"/>
      <c r="M155" s="108" t="s">
        <v>1</v>
      </c>
      <c r="N155" s="109" t="s">
        <v>37</v>
      </c>
      <c r="O155" s="110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26">
        <f t="shared" si="3"/>
        <v>0</v>
      </c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R155" s="130" t="s">
        <v>125</v>
      </c>
      <c r="AT155" s="130" t="s">
        <v>121</v>
      </c>
      <c r="AU155" s="130" t="s">
        <v>81</v>
      </c>
      <c r="AY155" s="45" t="s">
        <v>118</v>
      </c>
      <c r="BE155" s="133">
        <f t="shared" si="4"/>
        <v>0</v>
      </c>
      <c r="BF155" s="133">
        <f t="shared" si="5"/>
        <v>0</v>
      </c>
      <c r="BG155" s="133">
        <f t="shared" si="6"/>
        <v>0</v>
      </c>
      <c r="BH155" s="133">
        <f t="shared" si="7"/>
        <v>0</v>
      </c>
      <c r="BI155" s="133">
        <f t="shared" si="8"/>
        <v>0</v>
      </c>
      <c r="BJ155" s="45" t="s">
        <v>81</v>
      </c>
      <c r="BK155" s="134">
        <f t="shared" si="9"/>
        <v>0</v>
      </c>
      <c r="BL155" s="45" t="s">
        <v>125</v>
      </c>
      <c r="BM155" s="130" t="s">
        <v>166</v>
      </c>
    </row>
    <row r="156" spans="1:65" s="1" customFormat="1" ht="14.45" customHeight="1">
      <c r="A156" s="14"/>
      <c r="B156" s="71"/>
      <c r="C156" s="72" t="s">
        <v>167</v>
      </c>
      <c r="D156" s="72" t="s">
        <v>121</v>
      </c>
      <c r="E156" s="73" t="s">
        <v>168</v>
      </c>
      <c r="F156" s="74" t="s">
        <v>169</v>
      </c>
      <c r="G156" s="75" t="s">
        <v>170</v>
      </c>
      <c r="H156" s="76">
        <v>1</v>
      </c>
      <c r="I156" s="91"/>
      <c r="J156" s="76">
        <f t="shared" si="0"/>
        <v>0</v>
      </c>
      <c r="K156" s="107"/>
      <c r="L156" s="15"/>
      <c r="M156" s="108" t="s">
        <v>1</v>
      </c>
      <c r="N156" s="109" t="s">
        <v>37</v>
      </c>
      <c r="O156" s="110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26">
        <f t="shared" si="3"/>
        <v>0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R156" s="130" t="s">
        <v>125</v>
      </c>
      <c r="AT156" s="130" t="s">
        <v>121</v>
      </c>
      <c r="AU156" s="130" t="s">
        <v>81</v>
      </c>
      <c r="AY156" s="45" t="s">
        <v>118</v>
      </c>
      <c r="BE156" s="133">
        <f t="shared" si="4"/>
        <v>0</v>
      </c>
      <c r="BF156" s="133">
        <f t="shared" si="5"/>
        <v>0</v>
      </c>
      <c r="BG156" s="133">
        <f t="shared" si="6"/>
        <v>0</v>
      </c>
      <c r="BH156" s="133">
        <f t="shared" si="7"/>
        <v>0</v>
      </c>
      <c r="BI156" s="133">
        <f t="shared" si="8"/>
        <v>0</v>
      </c>
      <c r="BJ156" s="45" t="s">
        <v>81</v>
      </c>
      <c r="BK156" s="134">
        <f t="shared" si="9"/>
        <v>0</v>
      </c>
      <c r="BL156" s="45" t="s">
        <v>125</v>
      </c>
      <c r="BM156" s="130" t="s">
        <v>171</v>
      </c>
    </row>
    <row r="157" spans="1:65" s="1" customFormat="1" ht="14.45" customHeight="1">
      <c r="A157" s="14"/>
      <c r="B157" s="71"/>
      <c r="C157" s="72" t="s">
        <v>172</v>
      </c>
      <c r="D157" s="72" t="s">
        <v>121</v>
      </c>
      <c r="E157" s="73" t="s">
        <v>173</v>
      </c>
      <c r="F157" s="74" t="s">
        <v>174</v>
      </c>
      <c r="G157" s="75" t="s">
        <v>124</v>
      </c>
      <c r="H157" s="76">
        <v>71.400000000000006</v>
      </c>
      <c r="I157" s="91"/>
      <c r="J157" s="76">
        <f t="shared" si="0"/>
        <v>0</v>
      </c>
      <c r="K157" s="107"/>
      <c r="L157" s="15"/>
      <c r="M157" s="108" t="s">
        <v>1</v>
      </c>
      <c r="N157" s="109" t="s">
        <v>37</v>
      </c>
      <c r="O157" s="110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26">
        <f t="shared" si="3"/>
        <v>0</v>
      </c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R157" s="130" t="s">
        <v>125</v>
      </c>
      <c r="AT157" s="130" t="s">
        <v>121</v>
      </c>
      <c r="AU157" s="130" t="s">
        <v>81</v>
      </c>
      <c r="AY157" s="45" t="s">
        <v>118</v>
      </c>
      <c r="BE157" s="133">
        <f t="shared" si="4"/>
        <v>0</v>
      </c>
      <c r="BF157" s="133">
        <f t="shared" si="5"/>
        <v>0</v>
      </c>
      <c r="BG157" s="133">
        <f t="shared" si="6"/>
        <v>0</v>
      </c>
      <c r="BH157" s="133">
        <f t="shared" si="7"/>
        <v>0</v>
      </c>
      <c r="BI157" s="133">
        <f t="shared" si="8"/>
        <v>0</v>
      </c>
      <c r="BJ157" s="45" t="s">
        <v>81</v>
      </c>
      <c r="BK157" s="134">
        <f t="shared" si="9"/>
        <v>0</v>
      </c>
      <c r="BL157" s="45" t="s">
        <v>125</v>
      </c>
      <c r="BM157" s="130" t="s">
        <v>175</v>
      </c>
    </row>
    <row r="158" spans="1:65" s="1" customFormat="1" ht="14.45" customHeight="1">
      <c r="A158" s="14"/>
      <c r="B158" s="71"/>
      <c r="C158" s="72" t="s">
        <v>176</v>
      </c>
      <c r="D158" s="72" t="s">
        <v>121</v>
      </c>
      <c r="E158" s="73" t="s">
        <v>177</v>
      </c>
      <c r="F158" s="74" t="s">
        <v>178</v>
      </c>
      <c r="G158" s="75" t="s">
        <v>179</v>
      </c>
      <c r="H158" s="76">
        <v>2</v>
      </c>
      <c r="I158" s="91"/>
      <c r="J158" s="76">
        <f t="shared" si="0"/>
        <v>0</v>
      </c>
      <c r="K158" s="107"/>
      <c r="L158" s="15"/>
      <c r="M158" s="108" t="s">
        <v>1</v>
      </c>
      <c r="N158" s="109" t="s">
        <v>37</v>
      </c>
      <c r="O158" s="110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26">
        <f t="shared" si="3"/>
        <v>0</v>
      </c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R158" s="130" t="s">
        <v>125</v>
      </c>
      <c r="AT158" s="130" t="s">
        <v>121</v>
      </c>
      <c r="AU158" s="130" t="s">
        <v>81</v>
      </c>
      <c r="AY158" s="45" t="s">
        <v>118</v>
      </c>
      <c r="BE158" s="133">
        <f t="shared" si="4"/>
        <v>0</v>
      </c>
      <c r="BF158" s="133">
        <f t="shared" si="5"/>
        <v>0</v>
      </c>
      <c r="BG158" s="133">
        <f t="shared" si="6"/>
        <v>0</v>
      </c>
      <c r="BH158" s="133">
        <f t="shared" si="7"/>
        <v>0</v>
      </c>
      <c r="BI158" s="133">
        <f t="shared" si="8"/>
        <v>0</v>
      </c>
      <c r="BJ158" s="45" t="s">
        <v>81</v>
      </c>
      <c r="BK158" s="134">
        <f t="shared" si="9"/>
        <v>0</v>
      </c>
      <c r="BL158" s="45" t="s">
        <v>125</v>
      </c>
      <c r="BM158" s="130" t="s">
        <v>180</v>
      </c>
    </row>
    <row r="159" spans="1:65" s="1" customFormat="1" ht="24.2" customHeight="1">
      <c r="A159" s="14"/>
      <c r="B159" s="71"/>
      <c r="C159" s="72" t="s">
        <v>181</v>
      </c>
      <c r="D159" s="72" t="s">
        <v>121</v>
      </c>
      <c r="E159" s="73" t="s">
        <v>182</v>
      </c>
      <c r="F159" s="74" t="s">
        <v>183</v>
      </c>
      <c r="G159" s="75" t="s">
        <v>124</v>
      </c>
      <c r="H159" s="76">
        <v>67.933000000000007</v>
      </c>
      <c r="I159" s="91"/>
      <c r="J159" s="76">
        <f t="shared" si="0"/>
        <v>0</v>
      </c>
      <c r="K159" s="107"/>
      <c r="L159" s="15"/>
      <c r="M159" s="108" t="s">
        <v>1</v>
      </c>
      <c r="N159" s="109" t="s">
        <v>37</v>
      </c>
      <c r="O159" s="110"/>
      <c r="P159" s="111">
        <f t="shared" si="1"/>
        <v>0</v>
      </c>
      <c r="Q159" s="111">
        <v>1.0000000000000001E-5</v>
      </c>
      <c r="R159" s="111">
        <f t="shared" si="2"/>
        <v>6.7933000000000012E-4</v>
      </c>
      <c r="S159" s="111">
        <v>6.0000000000000001E-3</v>
      </c>
      <c r="T159" s="126">
        <f t="shared" si="3"/>
        <v>0.40759800000000007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R159" s="130" t="s">
        <v>125</v>
      </c>
      <c r="AT159" s="130" t="s">
        <v>121</v>
      </c>
      <c r="AU159" s="130" t="s">
        <v>81</v>
      </c>
      <c r="AY159" s="45" t="s">
        <v>118</v>
      </c>
      <c r="BE159" s="133">
        <f t="shared" si="4"/>
        <v>0</v>
      </c>
      <c r="BF159" s="133">
        <f t="shared" si="5"/>
        <v>0</v>
      </c>
      <c r="BG159" s="133">
        <f t="shared" si="6"/>
        <v>0</v>
      </c>
      <c r="BH159" s="133">
        <f t="shared" si="7"/>
        <v>0</v>
      </c>
      <c r="BI159" s="133">
        <f t="shared" si="8"/>
        <v>0</v>
      </c>
      <c r="BJ159" s="45" t="s">
        <v>81</v>
      </c>
      <c r="BK159" s="134">
        <f t="shared" si="9"/>
        <v>0</v>
      </c>
      <c r="BL159" s="45" t="s">
        <v>125</v>
      </c>
      <c r="BM159" s="130" t="s">
        <v>184</v>
      </c>
    </row>
    <row r="160" spans="1:65" s="7" customFormat="1">
      <c r="B160" s="77"/>
      <c r="D160" s="78" t="s">
        <v>127</v>
      </c>
      <c r="E160" s="79" t="s">
        <v>1</v>
      </c>
      <c r="F160" s="80" t="s">
        <v>185</v>
      </c>
      <c r="H160" s="81">
        <v>67.933000000000007</v>
      </c>
      <c r="I160" s="112"/>
      <c r="L160" s="77"/>
      <c r="M160" s="113"/>
      <c r="N160" s="114"/>
      <c r="O160" s="114"/>
      <c r="P160" s="114"/>
      <c r="Q160" s="114"/>
      <c r="R160" s="114"/>
      <c r="S160" s="114"/>
      <c r="T160" s="127"/>
      <c r="AT160" s="79" t="s">
        <v>127</v>
      </c>
      <c r="AU160" s="79" t="s">
        <v>81</v>
      </c>
      <c r="AV160" s="7" t="s">
        <v>81</v>
      </c>
      <c r="AW160" s="7" t="s">
        <v>26</v>
      </c>
      <c r="AX160" s="7" t="s">
        <v>75</v>
      </c>
      <c r="AY160" s="79" t="s">
        <v>118</v>
      </c>
    </row>
    <row r="161" spans="1:65" s="1" customFormat="1" ht="14.45" customHeight="1">
      <c r="A161" s="14"/>
      <c r="B161" s="71"/>
      <c r="C161" s="72" t="s">
        <v>186</v>
      </c>
      <c r="D161" s="72" t="s">
        <v>121</v>
      </c>
      <c r="E161" s="73" t="s">
        <v>187</v>
      </c>
      <c r="F161" s="74" t="s">
        <v>188</v>
      </c>
      <c r="G161" s="75" t="s">
        <v>189</v>
      </c>
      <c r="H161" s="76">
        <v>4.484</v>
      </c>
      <c r="I161" s="91"/>
      <c r="J161" s="76">
        <f>ROUND(I161*H161,3)</f>
        <v>0</v>
      </c>
      <c r="K161" s="107"/>
      <c r="L161" s="15"/>
      <c r="M161" s="108" t="s">
        <v>1</v>
      </c>
      <c r="N161" s="109" t="s">
        <v>37</v>
      </c>
      <c r="O161" s="110"/>
      <c r="P161" s="111">
        <f>O161*H161</f>
        <v>0</v>
      </c>
      <c r="Q161" s="111">
        <v>0</v>
      </c>
      <c r="R161" s="111">
        <f>Q161*H161</f>
        <v>0</v>
      </c>
      <c r="S161" s="111">
        <v>0</v>
      </c>
      <c r="T161" s="126">
        <f>S161*H161</f>
        <v>0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R161" s="130" t="s">
        <v>125</v>
      </c>
      <c r="AT161" s="130" t="s">
        <v>121</v>
      </c>
      <c r="AU161" s="130" t="s">
        <v>81</v>
      </c>
      <c r="AY161" s="45" t="s">
        <v>118</v>
      </c>
      <c r="BE161" s="133">
        <f>IF(N161="základná",J161,0)</f>
        <v>0</v>
      </c>
      <c r="BF161" s="133">
        <f>IF(N161="znížená",J161,0)</f>
        <v>0</v>
      </c>
      <c r="BG161" s="133">
        <f>IF(N161="zákl. prenesená",J161,0)</f>
        <v>0</v>
      </c>
      <c r="BH161" s="133">
        <f>IF(N161="zníž. prenesená",J161,0)</f>
        <v>0</v>
      </c>
      <c r="BI161" s="133">
        <f>IF(N161="nulová",J161,0)</f>
        <v>0</v>
      </c>
      <c r="BJ161" s="45" t="s">
        <v>81</v>
      </c>
      <c r="BK161" s="134">
        <f>ROUND(I161*H161,3)</f>
        <v>0</v>
      </c>
      <c r="BL161" s="45" t="s">
        <v>125</v>
      </c>
      <c r="BM161" s="130" t="s">
        <v>190</v>
      </c>
    </row>
    <row r="162" spans="1:65" s="1" customFormat="1" ht="24.2" customHeight="1">
      <c r="A162" s="14"/>
      <c r="B162" s="71"/>
      <c r="C162" s="72" t="s">
        <v>191</v>
      </c>
      <c r="D162" s="72" t="s">
        <v>121</v>
      </c>
      <c r="E162" s="73" t="s">
        <v>192</v>
      </c>
      <c r="F162" s="74" t="s">
        <v>193</v>
      </c>
      <c r="G162" s="75" t="s">
        <v>189</v>
      </c>
      <c r="H162" s="76">
        <v>152.45599999999999</v>
      </c>
      <c r="I162" s="91"/>
      <c r="J162" s="76">
        <f>ROUND(I162*H162,3)</f>
        <v>0</v>
      </c>
      <c r="K162" s="107"/>
      <c r="L162" s="15"/>
      <c r="M162" s="108" t="s">
        <v>1</v>
      </c>
      <c r="N162" s="109" t="s">
        <v>37</v>
      </c>
      <c r="O162" s="110"/>
      <c r="P162" s="111">
        <f>O162*H162</f>
        <v>0</v>
      </c>
      <c r="Q162" s="111">
        <v>0</v>
      </c>
      <c r="R162" s="111">
        <f>Q162*H162</f>
        <v>0</v>
      </c>
      <c r="S162" s="111">
        <v>0</v>
      </c>
      <c r="T162" s="126">
        <f>S162*H162</f>
        <v>0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R162" s="130" t="s">
        <v>125</v>
      </c>
      <c r="AT162" s="130" t="s">
        <v>121</v>
      </c>
      <c r="AU162" s="130" t="s">
        <v>81</v>
      </c>
      <c r="AY162" s="45" t="s">
        <v>118</v>
      </c>
      <c r="BE162" s="133">
        <f>IF(N162="základná",J162,0)</f>
        <v>0</v>
      </c>
      <c r="BF162" s="133">
        <f>IF(N162="znížená",J162,0)</f>
        <v>0</v>
      </c>
      <c r="BG162" s="133">
        <f>IF(N162="zákl. prenesená",J162,0)</f>
        <v>0</v>
      </c>
      <c r="BH162" s="133">
        <f>IF(N162="zníž. prenesená",J162,0)</f>
        <v>0</v>
      </c>
      <c r="BI162" s="133">
        <f>IF(N162="nulová",J162,0)</f>
        <v>0</v>
      </c>
      <c r="BJ162" s="45" t="s">
        <v>81</v>
      </c>
      <c r="BK162" s="134">
        <f>ROUND(I162*H162,3)</f>
        <v>0</v>
      </c>
      <c r="BL162" s="45" t="s">
        <v>125</v>
      </c>
      <c r="BM162" s="130" t="s">
        <v>194</v>
      </c>
    </row>
    <row r="163" spans="1:65" s="7" customFormat="1">
      <c r="B163" s="77"/>
      <c r="D163" s="78" t="s">
        <v>127</v>
      </c>
      <c r="F163" s="80" t="s">
        <v>195</v>
      </c>
      <c r="H163" s="81">
        <v>152.45599999999999</v>
      </c>
      <c r="I163" s="112"/>
      <c r="L163" s="77"/>
      <c r="M163" s="113"/>
      <c r="N163" s="114"/>
      <c r="O163" s="114"/>
      <c r="P163" s="114"/>
      <c r="Q163" s="114"/>
      <c r="R163" s="114"/>
      <c r="S163" s="114"/>
      <c r="T163" s="127"/>
      <c r="AT163" s="79" t="s">
        <v>127</v>
      </c>
      <c r="AU163" s="79" t="s">
        <v>81</v>
      </c>
      <c r="AV163" s="7" t="s">
        <v>81</v>
      </c>
      <c r="AW163" s="7" t="s">
        <v>3</v>
      </c>
      <c r="AX163" s="7" t="s">
        <v>75</v>
      </c>
      <c r="AY163" s="79" t="s">
        <v>118</v>
      </c>
    </row>
    <row r="164" spans="1:65" s="1" customFormat="1" ht="24.2" customHeight="1">
      <c r="A164" s="14"/>
      <c r="B164" s="71"/>
      <c r="C164" s="72" t="s">
        <v>196</v>
      </c>
      <c r="D164" s="72" t="s">
        <v>121</v>
      </c>
      <c r="E164" s="73" t="s">
        <v>197</v>
      </c>
      <c r="F164" s="74" t="s">
        <v>198</v>
      </c>
      <c r="G164" s="75" t="s">
        <v>189</v>
      </c>
      <c r="H164" s="76">
        <v>4.484</v>
      </c>
      <c r="I164" s="91"/>
      <c r="J164" s="76">
        <f>ROUND(I164*H164,3)</f>
        <v>0</v>
      </c>
      <c r="K164" s="107"/>
      <c r="L164" s="15"/>
      <c r="M164" s="108" t="s">
        <v>1</v>
      </c>
      <c r="N164" s="109" t="s">
        <v>37</v>
      </c>
      <c r="O164" s="110"/>
      <c r="P164" s="111">
        <f>O164*H164</f>
        <v>0</v>
      </c>
      <c r="Q164" s="111">
        <v>0</v>
      </c>
      <c r="R164" s="111">
        <f>Q164*H164</f>
        <v>0</v>
      </c>
      <c r="S164" s="111">
        <v>0</v>
      </c>
      <c r="T164" s="126">
        <f>S164*H164</f>
        <v>0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R164" s="130" t="s">
        <v>125</v>
      </c>
      <c r="AT164" s="130" t="s">
        <v>121</v>
      </c>
      <c r="AU164" s="130" t="s">
        <v>81</v>
      </c>
      <c r="AY164" s="45" t="s">
        <v>118</v>
      </c>
      <c r="BE164" s="133">
        <f>IF(N164="základná",J164,0)</f>
        <v>0</v>
      </c>
      <c r="BF164" s="133">
        <f>IF(N164="znížená",J164,0)</f>
        <v>0</v>
      </c>
      <c r="BG164" s="133">
        <f>IF(N164="zákl. prenesená",J164,0)</f>
        <v>0</v>
      </c>
      <c r="BH164" s="133">
        <f>IF(N164="zníž. prenesená",J164,0)</f>
        <v>0</v>
      </c>
      <c r="BI164" s="133">
        <f>IF(N164="nulová",J164,0)</f>
        <v>0</v>
      </c>
      <c r="BJ164" s="45" t="s">
        <v>81</v>
      </c>
      <c r="BK164" s="134">
        <f>ROUND(I164*H164,3)</f>
        <v>0</v>
      </c>
      <c r="BL164" s="45" t="s">
        <v>125</v>
      </c>
      <c r="BM164" s="130" t="s">
        <v>199</v>
      </c>
    </row>
    <row r="165" spans="1:65" s="1" customFormat="1" ht="24.2" customHeight="1">
      <c r="A165" s="14"/>
      <c r="B165" s="71"/>
      <c r="C165" s="72" t="s">
        <v>200</v>
      </c>
      <c r="D165" s="72" t="s">
        <v>121</v>
      </c>
      <c r="E165" s="73" t="s">
        <v>201</v>
      </c>
      <c r="F165" s="74" t="s">
        <v>202</v>
      </c>
      <c r="G165" s="75" t="s">
        <v>189</v>
      </c>
      <c r="H165" s="76">
        <v>35.872</v>
      </c>
      <c r="I165" s="91"/>
      <c r="J165" s="76">
        <f>ROUND(I165*H165,3)</f>
        <v>0</v>
      </c>
      <c r="K165" s="107"/>
      <c r="L165" s="15"/>
      <c r="M165" s="108" t="s">
        <v>1</v>
      </c>
      <c r="N165" s="109" t="s">
        <v>37</v>
      </c>
      <c r="O165" s="110"/>
      <c r="P165" s="111">
        <f>O165*H165</f>
        <v>0</v>
      </c>
      <c r="Q165" s="111">
        <v>0</v>
      </c>
      <c r="R165" s="111">
        <f>Q165*H165</f>
        <v>0</v>
      </c>
      <c r="S165" s="111">
        <v>0</v>
      </c>
      <c r="T165" s="126">
        <f>S165*H165</f>
        <v>0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R165" s="130" t="s">
        <v>125</v>
      </c>
      <c r="AT165" s="130" t="s">
        <v>121</v>
      </c>
      <c r="AU165" s="130" t="s">
        <v>81</v>
      </c>
      <c r="AY165" s="45" t="s">
        <v>118</v>
      </c>
      <c r="BE165" s="133">
        <f>IF(N165="základná",J165,0)</f>
        <v>0</v>
      </c>
      <c r="BF165" s="133">
        <f>IF(N165="znížená",J165,0)</f>
        <v>0</v>
      </c>
      <c r="BG165" s="133">
        <f>IF(N165="zákl. prenesená",J165,0)</f>
        <v>0</v>
      </c>
      <c r="BH165" s="133">
        <f>IF(N165="zníž. prenesená",J165,0)</f>
        <v>0</v>
      </c>
      <c r="BI165" s="133">
        <f>IF(N165="nulová",J165,0)</f>
        <v>0</v>
      </c>
      <c r="BJ165" s="45" t="s">
        <v>81</v>
      </c>
      <c r="BK165" s="134">
        <f>ROUND(I165*H165,3)</f>
        <v>0</v>
      </c>
      <c r="BL165" s="45" t="s">
        <v>125</v>
      </c>
      <c r="BM165" s="130" t="s">
        <v>203</v>
      </c>
    </row>
    <row r="166" spans="1:65" s="7" customFormat="1">
      <c r="B166" s="77"/>
      <c r="D166" s="78" t="s">
        <v>127</v>
      </c>
      <c r="F166" s="80" t="s">
        <v>204</v>
      </c>
      <c r="H166" s="81">
        <v>35.872</v>
      </c>
      <c r="I166" s="112"/>
      <c r="L166" s="77"/>
      <c r="M166" s="113"/>
      <c r="N166" s="114"/>
      <c r="O166" s="114"/>
      <c r="P166" s="114"/>
      <c r="Q166" s="114"/>
      <c r="R166" s="114"/>
      <c r="S166" s="114"/>
      <c r="T166" s="127"/>
      <c r="AT166" s="79" t="s">
        <v>127</v>
      </c>
      <c r="AU166" s="79" t="s">
        <v>81</v>
      </c>
      <c r="AV166" s="7" t="s">
        <v>81</v>
      </c>
      <c r="AW166" s="7" t="s">
        <v>3</v>
      </c>
      <c r="AX166" s="7" t="s">
        <v>75</v>
      </c>
      <c r="AY166" s="79" t="s">
        <v>118</v>
      </c>
    </row>
    <row r="167" spans="1:65" s="1" customFormat="1" ht="24.2" customHeight="1">
      <c r="A167" s="14"/>
      <c r="B167" s="71"/>
      <c r="C167" s="72" t="s">
        <v>205</v>
      </c>
      <c r="D167" s="72" t="s">
        <v>121</v>
      </c>
      <c r="E167" s="73" t="s">
        <v>206</v>
      </c>
      <c r="F167" s="74" t="s">
        <v>207</v>
      </c>
      <c r="G167" s="75" t="s">
        <v>189</v>
      </c>
      <c r="H167" s="76">
        <v>4.484</v>
      </c>
      <c r="I167" s="91"/>
      <c r="J167" s="76">
        <f>ROUND(I167*H167,3)</f>
        <v>0</v>
      </c>
      <c r="K167" s="107"/>
      <c r="L167" s="15"/>
      <c r="M167" s="108" t="s">
        <v>1</v>
      </c>
      <c r="N167" s="109" t="s">
        <v>37</v>
      </c>
      <c r="O167" s="110"/>
      <c r="P167" s="111">
        <f>O167*H167</f>
        <v>0</v>
      </c>
      <c r="Q167" s="111">
        <v>0</v>
      </c>
      <c r="R167" s="111">
        <f>Q167*H167</f>
        <v>0</v>
      </c>
      <c r="S167" s="111">
        <v>0</v>
      </c>
      <c r="T167" s="126">
        <f>S167*H167</f>
        <v>0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R167" s="130" t="s">
        <v>125</v>
      </c>
      <c r="AT167" s="130" t="s">
        <v>121</v>
      </c>
      <c r="AU167" s="130" t="s">
        <v>81</v>
      </c>
      <c r="AY167" s="45" t="s">
        <v>118</v>
      </c>
      <c r="BE167" s="133">
        <f>IF(N167="základná",J167,0)</f>
        <v>0</v>
      </c>
      <c r="BF167" s="133">
        <f>IF(N167="znížená",J167,0)</f>
        <v>0</v>
      </c>
      <c r="BG167" s="133">
        <f>IF(N167="zákl. prenesená",J167,0)</f>
        <v>0</v>
      </c>
      <c r="BH167" s="133">
        <f>IF(N167="zníž. prenesená",J167,0)</f>
        <v>0</v>
      </c>
      <c r="BI167" s="133">
        <f>IF(N167="nulová",J167,0)</f>
        <v>0</v>
      </c>
      <c r="BJ167" s="45" t="s">
        <v>81</v>
      </c>
      <c r="BK167" s="134">
        <f>ROUND(I167*H167,3)</f>
        <v>0</v>
      </c>
      <c r="BL167" s="45" t="s">
        <v>125</v>
      </c>
      <c r="BM167" s="130" t="s">
        <v>208</v>
      </c>
    </row>
    <row r="168" spans="1:65" s="6" customFormat="1" ht="22.9" customHeight="1">
      <c r="B168" s="67"/>
      <c r="D168" s="68" t="s">
        <v>70</v>
      </c>
      <c r="E168" s="70" t="s">
        <v>209</v>
      </c>
      <c r="F168" s="70" t="s">
        <v>210</v>
      </c>
      <c r="I168" s="101"/>
      <c r="J168" s="106">
        <f>BK168</f>
        <v>0</v>
      </c>
      <c r="L168" s="67"/>
      <c r="M168" s="103"/>
      <c r="N168" s="104"/>
      <c r="O168" s="104"/>
      <c r="P168" s="105">
        <f>P169</f>
        <v>0</v>
      </c>
      <c r="Q168" s="104"/>
      <c r="R168" s="105">
        <f>R169</f>
        <v>0</v>
      </c>
      <c r="S168" s="104"/>
      <c r="T168" s="125">
        <f>T169</f>
        <v>0</v>
      </c>
      <c r="AR168" s="68" t="s">
        <v>75</v>
      </c>
      <c r="AT168" s="129" t="s">
        <v>70</v>
      </c>
      <c r="AU168" s="129" t="s">
        <v>75</v>
      </c>
      <c r="AY168" s="68" t="s">
        <v>118</v>
      </c>
      <c r="BK168" s="132">
        <f>BK169</f>
        <v>0</v>
      </c>
    </row>
    <row r="169" spans="1:65" s="1" customFormat="1" ht="24.2" customHeight="1">
      <c r="A169" s="14"/>
      <c r="B169" s="71"/>
      <c r="C169" s="72" t="s">
        <v>211</v>
      </c>
      <c r="D169" s="72" t="s">
        <v>121</v>
      </c>
      <c r="E169" s="73" t="s">
        <v>212</v>
      </c>
      <c r="F169" s="74" t="s">
        <v>213</v>
      </c>
      <c r="G169" s="75" t="s">
        <v>189</v>
      </c>
      <c r="H169" s="76">
        <v>27.158000000000001</v>
      </c>
      <c r="I169" s="91"/>
      <c r="J169" s="76">
        <f>ROUND(I169*H169,3)</f>
        <v>0</v>
      </c>
      <c r="K169" s="107"/>
      <c r="L169" s="15"/>
      <c r="M169" s="108" t="s">
        <v>1</v>
      </c>
      <c r="N169" s="109" t="s">
        <v>37</v>
      </c>
      <c r="O169" s="110"/>
      <c r="P169" s="111">
        <f>O169*H169</f>
        <v>0</v>
      </c>
      <c r="Q169" s="111">
        <v>0</v>
      </c>
      <c r="R169" s="111">
        <f>Q169*H169</f>
        <v>0</v>
      </c>
      <c r="S169" s="111">
        <v>0</v>
      </c>
      <c r="T169" s="126">
        <f>S169*H169</f>
        <v>0</v>
      </c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R169" s="130" t="s">
        <v>125</v>
      </c>
      <c r="AT169" s="130" t="s">
        <v>121</v>
      </c>
      <c r="AU169" s="130" t="s">
        <v>81</v>
      </c>
      <c r="AY169" s="45" t="s">
        <v>118</v>
      </c>
      <c r="BE169" s="133">
        <f>IF(N169="základná",J169,0)</f>
        <v>0</v>
      </c>
      <c r="BF169" s="133">
        <f>IF(N169="znížená",J169,0)</f>
        <v>0</v>
      </c>
      <c r="BG169" s="133">
        <f>IF(N169="zákl. prenesená",J169,0)</f>
        <v>0</v>
      </c>
      <c r="BH169" s="133">
        <f>IF(N169="zníž. prenesená",J169,0)</f>
        <v>0</v>
      </c>
      <c r="BI169" s="133">
        <f>IF(N169="nulová",J169,0)</f>
        <v>0</v>
      </c>
      <c r="BJ169" s="45" t="s">
        <v>81</v>
      </c>
      <c r="BK169" s="134">
        <f>ROUND(I169*H169,3)</f>
        <v>0</v>
      </c>
      <c r="BL169" s="45" t="s">
        <v>125</v>
      </c>
      <c r="BM169" s="130" t="s">
        <v>214</v>
      </c>
    </row>
    <row r="170" spans="1:65" s="6" customFormat="1" ht="25.9" customHeight="1">
      <c r="B170" s="67"/>
      <c r="D170" s="68" t="s">
        <v>70</v>
      </c>
      <c r="E170" s="69" t="s">
        <v>215</v>
      </c>
      <c r="F170" s="69" t="s">
        <v>216</v>
      </c>
      <c r="I170" s="101"/>
      <c r="J170" s="102">
        <f>BK170</f>
        <v>0</v>
      </c>
      <c r="L170" s="67"/>
      <c r="M170" s="103"/>
      <c r="N170" s="104"/>
      <c r="O170" s="104"/>
      <c r="P170" s="105">
        <f>P171+P179+P183+P189+P195+P200</f>
        <v>0</v>
      </c>
      <c r="Q170" s="104"/>
      <c r="R170" s="105">
        <f>R171+R179+R183+R189+R195+R200</f>
        <v>7.36355979</v>
      </c>
      <c r="S170" s="104"/>
      <c r="T170" s="125">
        <f>T171+T179+T183+T189+T195+T200</f>
        <v>4.0759650000000001</v>
      </c>
      <c r="AR170" s="68" t="s">
        <v>81</v>
      </c>
      <c r="AT170" s="129" t="s">
        <v>70</v>
      </c>
      <c r="AU170" s="129" t="s">
        <v>71</v>
      </c>
      <c r="AY170" s="68" t="s">
        <v>118</v>
      </c>
      <c r="BK170" s="132">
        <f>BK171+BK179+BK183+BK189+BK195+BK200</f>
        <v>0</v>
      </c>
    </row>
    <row r="171" spans="1:65" s="6" customFormat="1" ht="22.9" customHeight="1">
      <c r="B171" s="67"/>
      <c r="D171" s="68" t="s">
        <v>70</v>
      </c>
      <c r="E171" s="70" t="s">
        <v>217</v>
      </c>
      <c r="F171" s="70" t="s">
        <v>218</v>
      </c>
      <c r="I171" s="101"/>
      <c r="J171" s="106">
        <f>BK171</f>
        <v>0</v>
      </c>
      <c r="L171" s="67"/>
      <c r="M171" s="103"/>
      <c r="N171" s="104"/>
      <c r="O171" s="104"/>
      <c r="P171" s="105">
        <f>SUM(P172:P178)</f>
        <v>0</v>
      </c>
      <c r="Q171" s="104"/>
      <c r="R171" s="105">
        <f>SUM(R172:R178)</f>
        <v>3.3232535399999996</v>
      </c>
      <c r="S171" s="104"/>
      <c r="T171" s="125">
        <f>SUM(T172:T178)</f>
        <v>0</v>
      </c>
      <c r="AR171" s="68" t="s">
        <v>81</v>
      </c>
      <c r="AT171" s="129" t="s">
        <v>70</v>
      </c>
      <c r="AU171" s="129" t="s">
        <v>75</v>
      </c>
      <c r="AY171" s="68" t="s">
        <v>118</v>
      </c>
      <c r="BK171" s="132">
        <f>SUM(BK172:BK178)</f>
        <v>0</v>
      </c>
    </row>
    <row r="172" spans="1:65" s="1" customFormat="1" ht="24.2" customHeight="1">
      <c r="A172" s="14"/>
      <c r="B172" s="71"/>
      <c r="C172" s="72" t="s">
        <v>7</v>
      </c>
      <c r="D172" s="72" t="s">
        <v>121</v>
      </c>
      <c r="E172" s="73" t="s">
        <v>219</v>
      </c>
      <c r="F172" s="74" t="s">
        <v>220</v>
      </c>
      <c r="G172" s="75" t="s">
        <v>124</v>
      </c>
      <c r="H172" s="76">
        <v>271.73099999999999</v>
      </c>
      <c r="I172" s="91"/>
      <c r="J172" s="76">
        <f>ROUND(I172*H172,3)</f>
        <v>0</v>
      </c>
      <c r="K172" s="107"/>
      <c r="L172" s="15"/>
      <c r="M172" s="108" t="s">
        <v>1</v>
      </c>
      <c r="N172" s="109" t="s">
        <v>37</v>
      </c>
      <c r="O172" s="110"/>
      <c r="P172" s="111">
        <f>O172*H172</f>
        <v>0</v>
      </c>
      <c r="Q172" s="111">
        <v>3.4000000000000002E-4</v>
      </c>
      <c r="R172" s="111">
        <f>Q172*H172</f>
        <v>9.2388540000000005E-2</v>
      </c>
      <c r="S172" s="111">
        <v>0</v>
      </c>
      <c r="T172" s="126">
        <f>S172*H172</f>
        <v>0</v>
      </c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R172" s="130" t="s">
        <v>196</v>
      </c>
      <c r="AT172" s="130" t="s">
        <v>121</v>
      </c>
      <c r="AU172" s="130" t="s">
        <v>81</v>
      </c>
      <c r="AY172" s="45" t="s">
        <v>118</v>
      </c>
      <c r="BE172" s="133">
        <f>IF(N172="základná",J172,0)</f>
        <v>0</v>
      </c>
      <c r="BF172" s="133">
        <f>IF(N172="znížená",J172,0)</f>
        <v>0</v>
      </c>
      <c r="BG172" s="133">
        <f>IF(N172="zákl. prenesená",J172,0)</f>
        <v>0</v>
      </c>
      <c r="BH172" s="133">
        <f>IF(N172="zníž. prenesená",J172,0)</f>
        <v>0</v>
      </c>
      <c r="BI172" s="133">
        <f>IF(N172="nulová",J172,0)</f>
        <v>0</v>
      </c>
      <c r="BJ172" s="45" t="s">
        <v>81</v>
      </c>
      <c r="BK172" s="134">
        <f>ROUND(I172*H172,3)</f>
        <v>0</v>
      </c>
      <c r="BL172" s="45" t="s">
        <v>196</v>
      </c>
      <c r="BM172" s="130" t="s">
        <v>221</v>
      </c>
    </row>
    <row r="173" spans="1:65" s="7" customFormat="1">
      <c r="B173" s="77"/>
      <c r="D173" s="78" t="s">
        <v>127</v>
      </c>
      <c r="E173" s="79" t="s">
        <v>1</v>
      </c>
      <c r="F173" s="80" t="s">
        <v>128</v>
      </c>
      <c r="H173" s="81">
        <v>271.73099999999999</v>
      </c>
      <c r="I173" s="112"/>
      <c r="L173" s="77"/>
      <c r="M173" s="113"/>
      <c r="N173" s="114"/>
      <c r="O173" s="114"/>
      <c r="P173" s="114"/>
      <c r="Q173" s="114"/>
      <c r="R173" s="114"/>
      <c r="S173" s="114"/>
      <c r="T173" s="127"/>
      <c r="AT173" s="79" t="s">
        <v>127</v>
      </c>
      <c r="AU173" s="79" t="s">
        <v>81</v>
      </c>
      <c r="AV173" s="7" t="s">
        <v>81</v>
      </c>
      <c r="AW173" s="7" t="s">
        <v>26</v>
      </c>
      <c r="AX173" s="7" t="s">
        <v>75</v>
      </c>
      <c r="AY173" s="79" t="s">
        <v>118</v>
      </c>
    </row>
    <row r="174" spans="1:65" s="1" customFormat="1" ht="14.45" customHeight="1">
      <c r="A174" s="14"/>
      <c r="B174" s="71"/>
      <c r="C174" s="86" t="s">
        <v>222</v>
      </c>
      <c r="D174" s="86" t="s">
        <v>223</v>
      </c>
      <c r="E174" s="87" t="s">
        <v>224</v>
      </c>
      <c r="F174" s="88" t="s">
        <v>225</v>
      </c>
      <c r="G174" s="89" t="s">
        <v>124</v>
      </c>
      <c r="H174" s="90">
        <v>293.46899999999999</v>
      </c>
      <c r="I174" s="118"/>
      <c r="J174" s="90">
        <f>ROUND(I174*H174,3)</f>
        <v>0</v>
      </c>
      <c r="K174" s="119"/>
      <c r="L174" s="120"/>
      <c r="M174" s="121" t="s">
        <v>1</v>
      </c>
      <c r="N174" s="122" t="s">
        <v>37</v>
      </c>
      <c r="O174" s="110"/>
      <c r="P174" s="111">
        <f>O174*H174</f>
        <v>0</v>
      </c>
      <c r="Q174" s="111">
        <v>1.0999999999999999E-2</v>
      </c>
      <c r="R174" s="111">
        <f>Q174*H174</f>
        <v>3.2281589999999998</v>
      </c>
      <c r="S174" s="111">
        <v>0</v>
      </c>
      <c r="T174" s="126">
        <f>S174*H174</f>
        <v>0</v>
      </c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R174" s="130" t="s">
        <v>226</v>
      </c>
      <c r="AT174" s="130" t="s">
        <v>223</v>
      </c>
      <c r="AU174" s="130" t="s">
        <v>81</v>
      </c>
      <c r="AY174" s="45" t="s">
        <v>118</v>
      </c>
      <c r="BE174" s="133">
        <f>IF(N174="základná",J174,0)</f>
        <v>0</v>
      </c>
      <c r="BF174" s="133">
        <f>IF(N174="znížená",J174,0)</f>
        <v>0</v>
      </c>
      <c r="BG174" s="133">
        <f>IF(N174="zákl. prenesená",J174,0)</f>
        <v>0</v>
      </c>
      <c r="BH174" s="133">
        <f>IF(N174="zníž. prenesená",J174,0)</f>
        <v>0</v>
      </c>
      <c r="BI174" s="133">
        <f>IF(N174="nulová",J174,0)</f>
        <v>0</v>
      </c>
      <c r="BJ174" s="45" t="s">
        <v>81</v>
      </c>
      <c r="BK174" s="134">
        <f>ROUND(I174*H174,3)</f>
        <v>0</v>
      </c>
      <c r="BL174" s="45" t="s">
        <v>196</v>
      </c>
      <c r="BM174" s="130" t="s">
        <v>227</v>
      </c>
    </row>
    <row r="175" spans="1:65" s="7" customFormat="1">
      <c r="B175" s="77"/>
      <c r="D175" s="78" t="s">
        <v>127</v>
      </c>
      <c r="F175" s="80" t="s">
        <v>228</v>
      </c>
      <c r="H175" s="81">
        <v>293.46899999999999</v>
      </c>
      <c r="I175" s="112"/>
      <c r="L175" s="77"/>
      <c r="M175" s="113"/>
      <c r="N175" s="114"/>
      <c r="O175" s="114"/>
      <c r="P175" s="114"/>
      <c r="Q175" s="114"/>
      <c r="R175" s="114"/>
      <c r="S175" s="114"/>
      <c r="T175" s="127"/>
      <c r="AT175" s="79" t="s">
        <v>127</v>
      </c>
      <c r="AU175" s="79" t="s">
        <v>81</v>
      </c>
      <c r="AV175" s="7" t="s">
        <v>81</v>
      </c>
      <c r="AW175" s="7" t="s">
        <v>3</v>
      </c>
      <c r="AX175" s="7" t="s">
        <v>75</v>
      </c>
      <c r="AY175" s="79" t="s">
        <v>118</v>
      </c>
    </row>
    <row r="176" spans="1:65" s="1" customFormat="1" ht="14.45" customHeight="1">
      <c r="A176" s="14"/>
      <c r="B176" s="71"/>
      <c r="C176" s="72" t="s">
        <v>229</v>
      </c>
      <c r="D176" s="72" t="s">
        <v>121</v>
      </c>
      <c r="E176" s="73" t="s">
        <v>230</v>
      </c>
      <c r="F176" s="74" t="s">
        <v>231</v>
      </c>
      <c r="G176" s="75" t="s">
        <v>124</v>
      </c>
      <c r="H176" s="76">
        <v>29.1</v>
      </c>
      <c r="I176" s="91"/>
      <c r="J176" s="76">
        <f>ROUND(I176*H176,3)</f>
        <v>0</v>
      </c>
      <c r="K176" s="107"/>
      <c r="L176" s="15"/>
      <c r="M176" s="108" t="s">
        <v>1</v>
      </c>
      <c r="N176" s="109" t="s">
        <v>37</v>
      </c>
      <c r="O176" s="110"/>
      <c r="P176" s="111">
        <f>O176*H176</f>
        <v>0</v>
      </c>
      <c r="Q176" s="111">
        <v>6.0000000000000002E-5</v>
      </c>
      <c r="R176" s="111">
        <f>Q176*H176</f>
        <v>1.7460000000000002E-3</v>
      </c>
      <c r="S176" s="111">
        <v>0</v>
      </c>
      <c r="T176" s="126">
        <f>S176*H176</f>
        <v>0</v>
      </c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R176" s="130" t="s">
        <v>196</v>
      </c>
      <c r="AT176" s="130" t="s">
        <v>121</v>
      </c>
      <c r="AU176" s="130" t="s">
        <v>81</v>
      </c>
      <c r="AY176" s="45" t="s">
        <v>118</v>
      </c>
      <c r="BE176" s="133">
        <f>IF(N176="základná",J176,0)</f>
        <v>0</v>
      </c>
      <c r="BF176" s="133">
        <f>IF(N176="znížená",J176,0)</f>
        <v>0</v>
      </c>
      <c r="BG176" s="133">
        <f>IF(N176="zákl. prenesená",J176,0)</f>
        <v>0</v>
      </c>
      <c r="BH176" s="133">
        <f>IF(N176="zníž. prenesená",J176,0)</f>
        <v>0</v>
      </c>
      <c r="BI176" s="133">
        <f>IF(N176="nulová",J176,0)</f>
        <v>0</v>
      </c>
      <c r="BJ176" s="45" t="s">
        <v>81</v>
      </c>
      <c r="BK176" s="134">
        <f>ROUND(I176*H176,3)</f>
        <v>0</v>
      </c>
      <c r="BL176" s="45" t="s">
        <v>196</v>
      </c>
      <c r="BM176" s="130" t="s">
        <v>232</v>
      </c>
    </row>
    <row r="177" spans="1:65" s="1" customFormat="1" ht="24.2" customHeight="1">
      <c r="A177" s="14"/>
      <c r="B177" s="71"/>
      <c r="C177" s="72" t="s">
        <v>233</v>
      </c>
      <c r="D177" s="72" t="s">
        <v>121</v>
      </c>
      <c r="E177" s="73" t="s">
        <v>234</v>
      </c>
      <c r="F177" s="74" t="s">
        <v>235</v>
      </c>
      <c r="G177" s="75" t="s">
        <v>124</v>
      </c>
      <c r="H177" s="76">
        <v>16</v>
      </c>
      <c r="I177" s="91"/>
      <c r="J177" s="76">
        <f>ROUND(I177*H177,3)</f>
        <v>0</v>
      </c>
      <c r="K177" s="107"/>
      <c r="L177" s="15"/>
      <c r="M177" s="108" t="s">
        <v>1</v>
      </c>
      <c r="N177" s="109" t="s">
        <v>37</v>
      </c>
      <c r="O177" s="110"/>
      <c r="P177" s="111">
        <f>O177*H177</f>
        <v>0</v>
      </c>
      <c r="Q177" s="111">
        <v>6.0000000000000002E-5</v>
      </c>
      <c r="R177" s="111">
        <f>Q177*H177</f>
        <v>9.6000000000000002E-4</v>
      </c>
      <c r="S177" s="111">
        <v>0</v>
      </c>
      <c r="T177" s="126">
        <f>S177*H177</f>
        <v>0</v>
      </c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R177" s="130" t="s">
        <v>196</v>
      </c>
      <c r="AT177" s="130" t="s">
        <v>121</v>
      </c>
      <c r="AU177" s="130" t="s">
        <v>81</v>
      </c>
      <c r="AY177" s="45" t="s">
        <v>118</v>
      </c>
      <c r="BE177" s="133">
        <f>IF(N177="základná",J177,0)</f>
        <v>0</v>
      </c>
      <c r="BF177" s="133">
        <f>IF(N177="znížená",J177,0)</f>
        <v>0</v>
      </c>
      <c r="BG177" s="133">
        <f>IF(N177="zákl. prenesená",J177,0)</f>
        <v>0</v>
      </c>
      <c r="BH177" s="133">
        <f>IF(N177="zníž. prenesená",J177,0)</f>
        <v>0</v>
      </c>
      <c r="BI177" s="133">
        <f>IF(N177="nulová",J177,0)</f>
        <v>0</v>
      </c>
      <c r="BJ177" s="45" t="s">
        <v>81</v>
      </c>
      <c r="BK177" s="134">
        <f>ROUND(I177*H177,3)</f>
        <v>0</v>
      </c>
      <c r="BL177" s="45" t="s">
        <v>196</v>
      </c>
      <c r="BM177" s="130" t="s">
        <v>236</v>
      </c>
    </row>
    <row r="178" spans="1:65" s="1" customFormat="1" ht="24.2" customHeight="1">
      <c r="A178" s="14"/>
      <c r="B178" s="71"/>
      <c r="C178" s="72" t="s">
        <v>237</v>
      </c>
      <c r="D178" s="72" t="s">
        <v>121</v>
      </c>
      <c r="E178" s="73" t="s">
        <v>238</v>
      </c>
      <c r="F178" s="74" t="s">
        <v>239</v>
      </c>
      <c r="G178" s="75" t="s">
        <v>240</v>
      </c>
      <c r="H178" s="91"/>
      <c r="I178" s="91"/>
      <c r="J178" s="76">
        <f>ROUND(I178*H178,3)</f>
        <v>0</v>
      </c>
      <c r="K178" s="107"/>
      <c r="L178" s="15"/>
      <c r="M178" s="108" t="s">
        <v>1</v>
      </c>
      <c r="N178" s="109" t="s">
        <v>37</v>
      </c>
      <c r="O178" s="110"/>
      <c r="P178" s="111">
        <f>O178*H178</f>
        <v>0</v>
      </c>
      <c r="Q178" s="111">
        <v>0</v>
      </c>
      <c r="R178" s="111">
        <f>Q178*H178</f>
        <v>0</v>
      </c>
      <c r="S178" s="111">
        <v>0</v>
      </c>
      <c r="T178" s="126">
        <f>S178*H178</f>
        <v>0</v>
      </c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R178" s="130" t="s">
        <v>196</v>
      </c>
      <c r="AT178" s="130" t="s">
        <v>121</v>
      </c>
      <c r="AU178" s="130" t="s">
        <v>81</v>
      </c>
      <c r="AY178" s="45" t="s">
        <v>118</v>
      </c>
      <c r="BE178" s="133">
        <f>IF(N178="základná",J178,0)</f>
        <v>0</v>
      </c>
      <c r="BF178" s="133">
        <f>IF(N178="znížená",J178,0)</f>
        <v>0</v>
      </c>
      <c r="BG178" s="133">
        <f>IF(N178="zákl. prenesená",J178,0)</f>
        <v>0</v>
      </c>
      <c r="BH178" s="133">
        <f>IF(N178="zníž. prenesená",J178,0)</f>
        <v>0</v>
      </c>
      <c r="BI178" s="133">
        <f>IF(N178="nulová",J178,0)</f>
        <v>0</v>
      </c>
      <c r="BJ178" s="45" t="s">
        <v>81</v>
      </c>
      <c r="BK178" s="134">
        <f>ROUND(I178*H178,3)</f>
        <v>0</v>
      </c>
      <c r="BL178" s="45" t="s">
        <v>196</v>
      </c>
      <c r="BM178" s="130" t="s">
        <v>241</v>
      </c>
    </row>
    <row r="179" spans="1:65" s="6" customFormat="1" ht="22.9" customHeight="1">
      <c r="B179" s="67"/>
      <c r="D179" s="68" t="s">
        <v>70</v>
      </c>
      <c r="E179" s="70" t="s">
        <v>242</v>
      </c>
      <c r="F179" s="70" t="s">
        <v>243</v>
      </c>
      <c r="I179" s="101"/>
      <c r="J179" s="106">
        <f>BK179</f>
        <v>0</v>
      </c>
      <c r="L179" s="67"/>
      <c r="M179" s="103"/>
      <c r="N179" s="104"/>
      <c r="O179" s="104"/>
      <c r="P179" s="105">
        <f>SUM(P180:P182)</f>
        <v>0</v>
      </c>
      <c r="Q179" s="104"/>
      <c r="R179" s="105">
        <f>SUM(R180:R182)</f>
        <v>0</v>
      </c>
      <c r="S179" s="104"/>
      <c r="T179" s="125">
        <f>SUM(T180:T182)</f>
        <v>4.0759650000000001</v>
      </c>
      <c r="AR179" s="68" t="s">
        <v>81</v>
      </c>
      <c r="AT179" s="129" t="s">
        <v>70</v>
      </c>
      <c r="AU179" s="129" t="s">
        <v>75</v>
      </c>
      <c r="AY179" s="68" t="s">
        <v>118</v>
      </c>
      <c r="BK179" s="132">
        <f>SUM(BK180:BK182)</f>
        <v>0</v>
      </c>
    </row>
    <row r="180" spans="1:65" s="1" customFormat="1" ht="24.2" customHeight="1">
      <c r="A180" s="14"/>
      <c r="B180" s="71"/>
      <c r="C180" s="72" t="s">
        <v>244</v>
      </c>
      <c r="D180" s="72" t="s">
        <v>121</v>
      </c>
      <c r="E180" s="73" t="s">
        <v>245</v>
      </c>
      <c r="F180" s="74" t="s">
        <v>246</v>
      </c>
      <c r="G180" s="75" t="s">
        <v>124</v>
      </c>
      <c r="H180" s="76">
        <v>271.73099999999999</v>
      </c>
      <c r="I180" s="91"/>
      <c r="J180" s="76">
        <f>ROUND(I180*H180,3)</f>
        <v>0</v>
      </c>
      <c r="K180" s="107"/>
      <c r="L180" s="15"/>
      <c r="M180" s="108" t="s">
        <v>1</v>
      </c>
      <c r="N180" s="109" t="s">
        <v>37</v>
      </c>
      <c r="O180" s="110"/>
      <c r="P180" s="111">
        <f>O180*H180</f>
        <v>0</v>
      </c>
      <c r="Q180" s="111">
        <v>0</v>
      </c>
      <c r="R180" s="111">
        <f>Q180*H180</f>
        <v>0</v>
      </c>
      <c r="S180" s="111">
        <v>1.4999999999999999E-2</v>
      </c>
      <c r="T180" s="126">
        <f>S180*H180</f>
        <v>4.0759650000000001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R180" s="130" t="s">
        <v>196</v>
      </c>
      <c r="AT180" s="130" t="s">
        <v>121</v>
      </c>
      <c r="AU180" s="130" t="s">
        <v>81</v>
      </c>
      <c r="AY180" s="45" t="s">
        <v>118</v>
      </c>
      <c r="BE180" s="133">
        <f>IF(N180="základná",J180,0)</f>
        <v>0</v>
      </c>
      <c r="BF180" s="133">
        <f>IF(N180="znížená",J180,0)</f>
        <v>0</v>
      </c>
      <c r="BG180" s="133">
        <f>IF(N180="zákl. prenesená",J180,0)</f>
        <v>0</v>
      </c>
      <c r="BH180" s="133">
        <f>IF(N180="zníž. prenesená",J180,0)</f>
        <v>0</v>
      </c>
      <c r="BI180" s="133">
        <f>IF(N180="nulová",J180,0)</f>
        <v>0</v>
      </c>
      <c r="BJ180" s="45" t="s">
        <v>81</v>
      </c>
      <c r="BK180" s="134">
        <f>ROUND(I180*H180,3)</f>
        <v>0</v>
      </c>
      <c r="BL180" s="45" t="s">
        <v>196</v>
      </c>
      <c r="BM180" s="130" t="s">
        <v>247</v>
      </c>
    </row>
    <row r="181" spans="1:65" s="7" customFormat="1">
      <c r="B181" s="77"/>
      <c r="D181" s="78" t="s">
        <v>127</v>
      </c>
      <c r="E181" s="79" t="s">
        <v>1</v>
      </c>
      <c r="F181" s="80" t="s">
        <v>128</v>
      </c>
      <c r="H181" s="81">
        <v>271.73099999999999</v>
      </c>
      <c r="I181" s="112"/>
      <c r="L181" s="77"/>
      <c r="M181" s="113"/>
      <c r="N181" s="114"/>
      <c r="O181" s="114"/>
      <c r="P181" s="114"/>
      <c r="Q181" s="114"/>
      <c r="R181" s="114"/>
      <c r="S181" s="114"/>
      <c r="T181" s="127"/>
      <c r="AT181" s="79" t="s">
        <v>127</v>
      </c>
      <c r="AU181" s="79" t="s">
        <v>81</v>
      </c>
      <c r="AV181" s="7" t="s">
        <v>81</v>
      </c>
      <c r="AW181" s="7" t="s">
        <v>26</v>
      </c>
      <c r="AX181" s="7" t="s">
        <v>75</v>
      </c>
      <c r="AY181" s="79" t="s">
        <v>118</v>
      </c>
    </row>
    <row r="182" spans="1:65" s="1" customFormat="1" ht="24.2" customHeight="1">
      <c r="A182" s="14"/>
      <c r="B182" s="71"/>
      <c r="C182" s="72" t="s">
        <v>248</v>
      </c>
      <c r="D182" s="72" t="s">
        <v>121</v>
      </c>
      <c r="E182" s="73" t="s">
        <v>249</v>
      </c>
      <c r="F182" s="74" t="s">
        <v>250</v>
      </c>
      <c r="G182" s="75" t="s">
        <v>240</v>
      </c>
      <c r="H182" s="91"/>
      <c r="I182" s="91"/>
      <c r="J182" s="76">
        <f>ROUND(I182*H182,3)</f>
        <v>0</v>
      </c>
      <c r="K182" s="107"/>
      <c r="L182" s="15"/>
      <c r="M182" s="108" t="s">
        <v>1</v>
      </c>
      <c r="N182" s="109" t="s">
        <v>37</v>
      </c>
      <c r="O182" s="110"/>
      <c r="P182" s="111">
        <f>O182*H182</f>
        <v>0</v>
      </c>
      <c r="Q182" s="111">
        <v>0</v>
      </c>
      <c r="R182" s="111">
        <f>Q182*H182</f>
        <v>0</v>
      </c>
      <c r="S182" s="111">
        <v>0</v>
      </c>
      <c r="T182" s="126">
        <f>S182*H182</f>
        <v>0</v>
      </c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R182" s="130" t="s">
        <v>196</v>
      </c>
      <c r="AT182" s="130" t="s">
        <v>121</v>
      </c>
      <c r="AU182" s="130" t="s">
        <v>81</v>
      </c>
      <c r="AY182" s="45" t="s">
        <v>118</v>
      </c>
      <c r="BE182" s="133">
        <f>IF(N182="základná",J182,0)</f>
        <v>0</v>
      </c>
      <c r="BF182" s="133">
        <f>IF(N182="znížená",J182,0)</f>
        <v>0</v>
      </c>
      <c r="BG182" s="133">
        <f>IF(N182="zákl. prenesená",J182,0)</f>
        <v>0</v>
      </c>
      <c r="BH182" s="133">
        <f>IF(N182="zníž. prenesená",J182,0)</f>
        <v>0</v>
      </c>
      <c r="BI182" s="133">
        <f>IF(N182="nulová",J182,0)</f>
        <v>0</v>
      </c>
      <c r="BJ182" s="45" t="s">
        <v>81</v>
      </c>
      <c r="BK182" s="134">
        <f>ROUND(I182*H182,3)</f>
        <v>0</v>
      </c>
      <c r="BL182" s="45" t="s">
        <v>196</v>
      </c>
      <c r="BM182" s="130" t="s">
        <v>251</v>
      </c>
    </row>
    <row r="183" spans="1:65" s="6" customFormat="1" ht="22.9" customHeight="1">
      <c r="B183" s="67"/>
      <c r="D183" s="68" t="s">
        <v>70</v>
      </c>
      <c r="E183" s="70" t="s">
        <v>252</v>
      </c>
      <c r="F183" s="70" t="s">
        <v>253</v>
      </c>
      <c r="I183" s="101"/>
      <c r="J183" s="106">
        <f>BK183</f>
        <v>0</v>
      </c>
      <c r="L183" s="67"/>
      <c r="M183" s="103"/>
      <c r="N183" s="104"/>
      <c r="O183" s="104"/>
      <c r="P183" s="105">
        <f>SUM(P184:P188)</f>
        <v>0</v>
      </c>
      <c r="Q183" s="104"/>
      <c r="R183" s="105">
        <f>SUM(R184:R188)</f>
        <v>0.42797699999999994</v>
      </c>
      <c r="S183" s="104"/>
      <c r="T183" s="125">
        <f>SUM(T184:T188)</f>
        <v>0</v>
      </c>
      <c r="AR183" s="68" t="s">
        <v>81</v>
      </c>
      <c r="AT183" s="129" t="s">
        <v>70</v>
      </c>
      <c r="AU183" s="129" t="s">
        <v>75</v>
      </c>
      <c r="AY183" s="68" t="s">
        <v>118</v>
      </c>
      <c r="BK183" s="132">
        <f>SUM(BK184:BK188)</f>
        <v>0</v>
      </c>
    </row>
    <row r="184" spans="1:65" s="1" customFormat="1" ht="24.2" customHeight="1">
      <c r="A184" s="14"/>
      <c r="B184" s="71"/>
      <c r="C184" s="72" t="s">
        <v>254</v>
      </c>
      <c r="D184" s="72" t="s">
        <v>121</v>
      </c>
      <c r="E184" s="73" t="s">
        <v>255</v>
      </c>
      <c r="F184" s="74" t="s">
        <v>256</v>
      </c>
      <c r="G184" s="75" t="s">
        <v>124</v>
      </c>
      <c r="H184" s="76">
        <v>149.452</v>
      </c>
      <c r="I184" s="91"/>
      <c r="J184" s="76">
        <f>ROUND(I184*H184,3)</f>
        <v>0</v>
      </c>
      <c r="K184" s="107"/>
      <c r="L184" s="15"/>
      <c r="M184" s="108" t="s">
        <v>1</v>
      </c>
      <c r="N184" s="109" t="s">
        <v>37</v>
      </c>
      <c r="O184" s="110"/>
      <c r="P184" s="111">
        <f>O184*H184</f>
        <v>0</v>
      </c>
      <c r="Q184" s="111">
        <v>0</v>
      </c>
      <c r="R184" s="111">
        <f>Q184*H184</f>
        <v>0</v>
      </c>
      <c r="S184" s="111">
        <v>0</v>
      </c>
      <c r="T184" s="126">
        <f>S184*H184</f>
        <v>0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R184" s="130" t="s">
        <v>196</v>
      </c>
      <c r="AT184" s="130" t="s">
        <v>121</v>
      </c>
      <c r="AU184" s="130" t="s">
        <v>81</v>
      </c>
      <c r="AY184" s="45" t="s">
        <v>118</v>
      </c>
      <c r="BE184" s="133">
        <f>IF(N184="základná",J184,0)</f>
        <v>0</v>
      </c>
      <c r="BF184" s="133">
        <f>IF(N184="znížená",J184,0)</f>
        <v>0</v>
      </c>
      <c r="BG184" s="133">
        <f>IF(N184="zákl. prenesená",J184,0)</f>
        <v>0</v>
      </c>
      <c r="BH184" s="133">
        <f>IF(N184="zníž. prenesená",J184,0)</f>
        <v>0</v>
      </c>
      <c r="BI184" s="133">
        <f>IF(N184="nulová",J184,0)</f>
        <v>0</v>
      </c>
      <c r="BJ184" s="45" t="s">
        <v>81</v>
      </c>
      <c r="BK184" s="134">
        <f>ROUND(I184*H184,3)</f>
        <v>0</v>
      </c>
      <c r="BL184" s="45" t="s">
        <v>196</v>
      </c>
      <c r="BM184" s="130" t="s">
        <v>257</v>
      </c>
    </row>
    <row r="185" spans="1:65" s="7" customFormat="1">
      <c r="B185" s="77"/>
      <c r="D185" s="78" t="s">
        <v>127</v>
      </c>
      <c r="E185" s="79" t="s">
        <v>1</v>
      </c>
      <c r="F185" s="80" t="s">
        <v>258</v>
      </c>
      <c r="H185" s="81">
        <v>149.452</v>
      </c>
      <c r="I185" s="112"/>
      <c r="L185" s="77"/>
      <c r="M185" s="113"/>
      <c r="N185" s="114"/>
      <c r="O185" s="114"/>
      <c r="P185" s="114"/>
      <c r="Q185" s="114"/>
      <c r="R185" s="114"/>
      <c r="S185" s="114"/>
      <c r="T185" s="127"/>
      <c r="AT185" s="79" t="s">
        <v>127</v>
      </c>
      <c r="AU185" s="79" t="s">
        <v>81</v>
      </c>
      <c r="AV185" s="7" t="s">
        <v>81</v>
      </c>
      <c r="AW185" s="7" t="s">
        <v>26</v>
      </c>
      <c r="AX185" s="7" t="s">
        <v>75</v>
      </c>
      <c r="AY185" s="79" t="s">
        <v>118</v>
      </c>
    </row>
    <row r="186" spans="1:65" s="1" customFormat="1" ht="14.45" customHeight="1">
      <c r="A186" s="14"/>
      <c r="B186" s="71"/>
      <c r="C186" s="72" t="s">
        <v>259</v>
      </c>
      <c r="D186" s="72" t="s">
        <v>121</v>
      </c>
      <c r="E186" s="73" t="s">
        <v>260</v>
      </c>
      <c r="F186" s="74" t="s">
        <v>261</v>
      </c>
      <c r="G186" s="75" t="s">
        <v>124</v>
      </c>
      <c r="H186" s="76">
        <v>95.105999999999995</v>
      </c>
      <c r="I186" s="91"/>
      <c r="J186" s="76">
        <f>ROUND(I186*H186,3)</f>
        <v>0</v>
      </c>
      <c r="K186" s="107"/>
      <c r="L186" s="15"/>
      <c r="M186" s="108" t="s">
        <v>1</v>
      </c>
      <c r="N186" s="109" t="s">
        <v>37</v>
      </c>
      <c r="O186" s="110"/>
      <c r="P186" s="111">
        <f>O186*H186</f>
        <v>0</v>
      </c>
      <c r="Q186" s="111">
        <v>4.4999999999999997E-3</v>
      </c>
      <c r="R186" s="111">
        <f>Q186*H186</f>
        <v>0.42797699999999994</v>
      </c>
      <c r="S186" s="111">
        <v>0</v>
      </c>
      <c r="T186" s="126">
        <f>S186*H186</f>
        <v>0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R186" s="130" t="s">
        <v>196</v>
      </c>
      <c r="AT186" s="130" t="s">
        <v>121</v>
      </c>
      <c r="AU186" s="130" t="s">
        <v>81</v>
      </c>
      <c r="AY186" s="45" t="s">
        <v>118</v>
      </c>
      <c r="BE186" s="133">
        <f>IF(N186="základná",J186,0)</f>
        <v>0</v>
      </c>
      <c r="BF186" s="133">
        <f>IF(N186="znížená",J186,0)</f>
        <v>0</v>
      </c>
      <c r="BG186" s="133">
        <f>IF(N186="zákl. prenesená",J186,0)</f>
        <v>0</v>
      </c>
      <c r="BH186" s="133">
        <f>IF(N186="zníž. prenesená",J186,0)</f>
        <v>0</v>
      </c>
      <c r="BI186" s="133">
        <f>IF(N186="nulová",J186,0)</f>
        <v>0</v>
      </c>
      <c r="BJ186" s="45" t="s">
        <v>81</v>
      </c>
      <c r="BK186" s="134">
        <f>ROUND(I186*H186,3)</f>
        <v>0</v>
      </c>
      <c r="BL186" s="45" t="s">
        <v>196</v>
      </c>
      <c r="BM186" s="130" t="s">
        <v>262</v>
      </c>
    </row>
    <row r="187" spans="1:65" s="7" customFormat="1">
      <c r="B187" s="77"/>
      <c r="D187" s="78" t="s">
        <v>127</v>
      </c>
      <c r="E187" s="79" t="s">
        <v>1</v>
      </c>
      <c r="F187" s="80" t="s">
        <v>263</v>
      </c>
      <c r="H187" s="81">
        <v>95.105999999999995</v>
      </c>
      <c r="I187" s="112"/>
      <c r="L187" s="77"/>
      <c r="M187" s="113"/>
      <c r="N187" s="114"/>
      <c r="O187" s="114"/>
      <c r="P187" s="114"/>
      <c r="Q187" s="114"/>
      <c r="R187" s="114"/>
      <c r="S187" s="114"/>
      <c r="T187" s="127"/>
      <c r="AT187" s="79" t="s">
        <v>127</v>
      </c>
      <c r="AU187" s="79" t="s">
        <v>81</v>
      </c>
      <c r="AV187" s="7" t="s">
        <v>81</v>
      </c>
      <c r="AW187" s="7" t="s">
        <v>26</v>
      </c>
      <c r="AX187" s="7" t="s">
        <v>75</v>
      </c>
      <c r="AY187" s="79" t="s">
        <v>118</v>
      </c>
    </row>
    <row r="188" spans="1:65" s="1" customFormat="1" ht="24.2" customHeight="1">
      <c r="A188" s="14"/>
      <c r="B188" s="71"/>
      <c r="C188" s="72" t="s">
        <v>264</v>
      </c>
      <c r="D188" s="72" t="s">
        <v>121</v>
      </c>
      <c r="E188" s="73" t="s">
        <v>265</v>
      </c>
      <c r="F188" s="74" t="s">
        <v>266</v>
      </c>
      <c r="G188" s="75" t="s">
        <v>240</v>
      </c>
      <c r="H188" s="91"/>
      <c r="I188" s="91"/>
      <c r="J188" s="76">
        <f>ROUND(I188*H188,3)</f>
        <v>0</v>
      </c>
      <c r="K188" s="107"/>
      <c r="L188" s="15"/>
      <c r="M188" s="108" t="s">
        <v>1</v>
      </c>
      <c r="N188" s="109" t="s">
        <v>37</v>
      </c>
      <c r="O188" s="110"/>
      <c r="P188" s="111">
        <f>O188*H188</f>
        <v>0</v>
      </c>
      <c r="Q188" s="111">
        <v>0</v>
      </c>
      <c r="R188" s="111">
        <f>Q188*H188</f>
        <v>0</v>
      </c>
      <c r="S188" s="111">
        <v>0</v>
      </c>
      <c r="T188" s="126">
        <f>S188*H188</f>
        <v>0</v>
      </c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R188" s="130" t="s">
        <v>196</v>
      </c>
      <c r="AT188" s="130" t="s">
        <v>121</v>
      </c>
      <c r="AU188" s="130" t="s">
        <v>81</v>
      </c>
      <c r="AY188" s="45" t="s">
        <v>118</v>
      </c>
      <c r="BE188" s="133">
        <f>IF(N188="základná",J188,0)</f>
        <v>0</v>
      </c>
      <c r="BF188" s="133">
        <f>IF(N188="znížená",J188,0)</f>
        <v>0</v>
      </c>
      <c r="BG188" s="133">
        <f>IF(N188="zákl. prenesená",J188,0)</f>
        <v>0</v>
      </c>
      <c r="BH188" s="133">
        <f>IF(N188="zníž. prenesená",J188,0)</f>
        <v>0</v>
      </c>
      <c r="BI188" s="133">
        <f>IF(N188="nulová",J188,0)</f>
        <v>0</v>
      </c>
      <c r="BJ188" s="45" t="s">
        <v>81</v>
      </c>
      <c r="BK188" s="134">
        <f>ROUND(I188*H188,3)</f>
        <v>0</v>
      </c>
      <c r="BL188" s="45" t="s">
        <v>196</v>
      </c>
      <c r="BM188" s="130" t="s">
        <v>267</v>
      </c>
    </row>
    <row r="189" spans="1:65" s="6" customFormat="1" ht="22.9" customHeight="1">
      <c r="B189" s="67"/>
      <c r="D189" s="68" t="s">
        <v>70</v>
      </c>
      <c r="E189" s="70" t="s">
        <v>268</v>
      </c>
      <c r="F189" s="70" t="s">
        <v>269</v>
      </c>
      <c r="I189" s="101"/>
      <c r="J189" s="106">
        <f>BK189</f>
        <v>0</v>
      </c>
      <c r="L189" s="67"/>
      <c r="M189" s="103"/>
      <c r="N189" s="104"/>
      <c r="O189" s="104"/>
      <c r="P189" s="105">
        <f>SUM(P190:P194)</f>
        <v>0</v>
      </c>
      <c r="Q189" s="104"/>
      <c r="R189" s="105">
        <f>SUM(R190:R194)</f>
        <v>2.8743303000000004</v>
      </c>
      <c r="S189" s="104"/>
      <c r="T189" s="125">
        <f>SUM(T190:T194)</f>
        <v>0</v>
      </c>
      <c r="AR189" s="68" t="s">
        <v>81</v>
      </c>
      <c r="AT189" s="129" t="s">
        <v>70</v>
      </c>
      <c r="AU189" s="129" t="s">
        <v>75</v>
      </c>
      <c r="AY189" s="68" t="s">
        <v>118</v>
      </c>
      <c r="BK189" s="132">
        <f>SUM(BK190:BK194)</f>
        <v>0</v>
      </c>
    </row>
    <row r="190" spans="1:65" s="1" customFormat="1" ht="14.45" customHeight="1">
      <c r="A190" s="14"/>
      <c r="B190" s="71"/>
      <c r="C190" s="72" t="s">
        <v>270</v>
      </c>
      <c r="D190" s="72" t="s">
        <v>121</v>
      </c>
      <c r="E190" s="73" t="s">
        <v>271</v>
      </c>
      <c r="F190" s="74" t="s">
        <v>272</v>
      </c>
      <c r="G190" s="75" t="s">
        <v>124</v>
      </c>
      <c r="H190" s="76">
        <v>271.73099999999999</v>
      </c>
      <c r="I190" s="91"/>
      <c r="J190" s="76">
        <f>ROUND(I190*H190,3)</f>
        <v>0</v>
      </c>
      <c r="K190" s="107"/>
      <c r="L190" s="15"/>
      <c r="M190" s="108" t="s">
        <v>1</v>
      </c>
      <c r="N190" s="109" t="s">
        <v>37</v>
      </c>
      <c r="O190" s="110"/>
      <c r="P190" s="111">
        <f>O190*H190</f>
        <v>0</v>
      </c>
      <c r="Q190" s="111">
        <v>1.0500000000000001E-2</v>
      </c>
      <c r="R190" s="111">
        <f>Q190*H190</f>
        <v>2.8531755000000003</v>
      </c>
      <c r="S190" s="111">
        <v>0</v>
      </c>
      <c r="T190" s="126">
        <f>S190*H190</f>
        <v>0</v>
      </c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R190" s="130" t="s">
        <v>196</v>
      </c>
      <c r="AT190" s="130" t="s">
        <v>121</v>
      </c>
      <c r="AU190" s="130" t="s">
        <v>81</v>
      </c>
      <c r="AY190" s="45" t="s">
        <v>118</v>
      </c>
      <c r="BE190" s="133">
        <f>IF(N190="základná",J190,0)</f>
        <v>0</v>
      </c>
      <c r="BF190" s="133">
        <f>IF(N190="znížená",J190,0)</f>
        <v>0</v>
      </c>
      <c r="BG190" s="133">
        <f>IF(N190="zákl. prenesená",J190,0)</f>
        <v>0</v>
      </c>
      <c r="BH190" s="133">
        <f>IF(N190="zníž. prenesená",J190,0)</f>
        <v>0</v>
      </c>
      <c r="BI190" s="133">
        <f>IF(N190="nulová",J190,0)</f>
        <v>0</v>
      </c>
      <c r="BJ190" s="45" t="s">
        <v>81</v>
      </c>
      <c r="BK190" s="134">
        <f>ROUND(I190*H190,3)</f>
        <v>0</v>
      </c>
      <c r="BL190" s="45" t="s">
        <v>196</v>
      </c>
      <c r="BM190" s="130" t="s">
        <v>273</v>
      </c>
    </row>
    <row r="191" spans="1:65" s="7" customFormat="1">
      <c r="B191" s="77"/>
      <c r="D191" s="78" t="s">
        <v>127</v>
      </c>
      <c r="E191" s="79" t="s">
        <v>1</v>
      </c>
      <c r="F191" s="80" t="s">
        <v>128</v>
      </c>
      <c r="H191" s="81">
        <v>271.73099999999999</v>
      </c>
      <c r="I191" s="112"/>
      <c r="L191" s="77"/>
      <c r="M191" s="113"/>
      <c r="N191" s="114"/>
      <c r="O191" s="114"/>
      <c r="P191" s="114"/>
      <c r="Q191" s="114"/>
      <c r="R191" s="114"/>
      <c r="S191" s="114"/>
      <c r="T191" s="127"/>
      <c r="AT191" s="79" t="s">
        <v>127</v>
      </c>
      <c r="AU191" s="79" t="s">
        <v>81</v>
      </c>
      <c r="AV191" s="7" t="s">
        <v>81</v>
      </c>
      <c r="AW191" s="7" t="s">
        <v>26</v>
      </c>
      <c r="AX191" s="7" t="s">
        <v>75</v>
      </c>
      <c r="AY191" s="79" t="s">
        <v>118</v>
      </c>
    </row>
    <row r="192" spans="1:65" s="1" customFormat="1" ht="14.45" customHeight="1">
      <c r="A192" s="14"/>
      <c r="B192" s="71"/>
      <c r="C192" s="72" t="s">
        <v>274</v>
      </c>
      <c r="D192" s="72" t="s">
        <v>121</v>
      </c>
      <c r="E192" s="73" t="s">
        <v>275</v>
      </c>
      <c r="F192" s="74" t="s">
        <v>276</v>
      </c>
      <c r="G192" s="75" t="s">
        <v>124</v>
      </c>
      <c r="H192" s="76">
        <v>6.9359999999999999</v>
      </c>
      <c r="I192" s="91"/>
      <c r="J192" s="76">
        <f>ROUND(I192*H192,3)</f>
        <v>0</v>
      </c>
      <c r="K192" s="107"/>
      <c r="L192" s="15"/>
      <c r="M192" s="108" t="s">
        <v>1</v>
      </c>
      <c r="N192" s="109" t="s">
        <v>37</v>
      </c>
      <c r="O192" s="110"/>
      <c r="P192" s="111">
        <f>O192*H192</f>
        <v>0</v>
      </c>
      <c r="Q192" s="111">
        <v>3.0500000000000002E-3</v>
      </c>
      <c r="R192" s="111">
        <f>Q192*H192</f>
        <v>2.1154800000000001E-2</v>
      </c>
      <c r="S192" s="111">
        <v>0</v>
      </c>
      <c r="T192" s="126">
        <f>S192*H192</f>
        <v>0</v>
      </c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R192" s="130" t="s">
        <v>196</v>
      </c>
      <c r="AT192" s="130" t="s">
        <v>121</v>
      </c>
      <c r="AU192" s="130" t="s">
        <v>81</v>
      </c>
      <c r="AY192" s="45" t="s">
        <v>118</v>
      </c>
      <c r="BE192" s="133">
        <f>IF(N192="základná",J192,0)</f>
        <v>0</v>
      </c>
      <c r="BF192" s="133">
        <f>IF(N192="znížená",J192,0)</f>
        <v>0</v>
      </c>
      <c r="BG192" s="133">
        <f>IF(N192="zákl. prenesená",J192,0)</f>
        <v>0</v>
      </c>
      <c r="BH192" s="133">
        <f>IF(N192="zníž. prenesená",J192,0)</f>
        <v>0</v>
      </c>
      <c r="BI192" s="133">
        <f>IF(N192="nulová",J192,0)</f>
        <v>0</v>
      </c>
      <c r="BJ192" s="45" t="s">
        <v>81</v>
      </c>
      <c r="BK192" s="134">
        <f>ROUND(I192*H192,3)</f>
        <v>0</v>
      </c>
      <c r="BL192" s="45" t="s">
        <v>196</v>
      </c>
      <c r="BM192" s="130" t="s">
        <v>277</v>
      </c>
    </row>
    <row r="193" spans="1:65" s="7" customFormat="1">
      <c r="B193" s="77"/>
      <c r="D193" s="78" t="s">
        <v>127</v>
      </c>
      <c r="E193" s="79" t="s">
        <v>1</v>
      </c>
      <c r="F193" s="80" t="s">
        <v>278</v>
      </c>
      <c r="H193" s="81">
        <v>6.9359999999999999</v>
      </c>
      <c r="I193" s="112"/>
      <c r="L193" s="77"/>
      <c r="M193" s="113"/>
      <c r="N193" s="114"/>
      <c r="O193" s="114"/>
      <c r="P193" s="114"/>
      <c r="Q193" s="114"/>
      <c r="R193" s="114"/>
      <c r="S193" s="114"/>
      <c r="T193" s="127"/>
      <c r="AT193" s="79" t="s">
        <v>127</v>
      </c>
      <c r="AU193" s="79" t="s">
        <v>81</v>
      </c>
      <c r="AV193" s="7" t="s">
        <v>81</v>
      </c>
      <c r="AW193" s="7" t="s">
        <v>26</v>
      </c>
      <c r="AX193" s="7" t="s">
        <v>75</v>
      </c>
      <c r="AY193" s="79" t="s">
        <v>118</v>
      </c>
    </row>
    <row r="194" spans="1:65" s="1" customFormat="1" ht="24.2" customHeight="1">
      <c r="A194" s="14"/>
      <c r="B194" s="71"/>
      <c r="C194" s="72" t="s">
        <v>226</v>
      </c>
      <c r="D194" s="72" t="s">
        <v>121</v>
      </c>
      <c r="E194" s="73" t="s">
        <v>279</v>
      </c>
      <c r="F194" s="74" t="s">
        <v>280</v>
      </c>
      <c r="G194" s="75" t="s">
        <v>240</v>
      </c>
      <c r="H194" s="91"/>
      <c r="I194" s="91"/>
      <c r="J194" s="76">
        <f>ROUND(I194*H194,3)</f>
        <v>0</v>
      </c>
      <c r="K194" s="107"/>
      <c r="L194" s="15"/>
      <c r="M194" s="108" t="s">
        <v>1</v>
      </c>
      <c r="N194" s="109" t="s">
        <v>37</v>
      </c>
      <c r="O194" s="110"/>
      <c r="P194" s="111">
        <f>O194*H194</f>
        <v>0</v>
      </c>
      <c r="Q194" s="111">
        <v>0</v>
      </c>
      <c r="R194" s="111">
        <f>Q194*H194</f>
        <v>0</v>
      </c>
      <c r="S194" s="111">
        <v>0</v>
      </c>
      <c r="T194" s="126">
        <f>S194*H194</f>
        <v>0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R194" s="130" t="s">
        <v>196</v>
      </c>
      <c r="AT194" s="130" t="s">
        <v>121</v>
      </c>
      <c r="AU194" s="130" t="s">
        <v>81</v>
      </c>
      <c r="AY194" s="45" t="s">
        <v>118</v>
      </c>
      <c r="BE194" s="133">
        <f>IF(N194="základná",J194,0)</f>
        <v>0</v>
      </c>
      <c r="BF194" s="133">
        <f>IF(N194="znížená",J194,0)</f>
        <v>0</v>
      </c>
      <c r="BG194" s="133">
        <f>IF(N194="zákl. prenesená",J194,0)</f>
        <v>0</v>
      </c>
      <c r="BH194" s="133">
        <f>IF(N194="zníž. prenesená",J194,0)</f>
        <v>0</v>
      </c>
      <c r="BI194" s="133">
        <f>IF(N194="nulová",J194,0)</f>
        <v>0</v>
      </c>
      <c r="BJ194" s="45" t="s">
        <v>81</v>
      </c>
      <c r="BK194" s="134">
        <f>ROUND(I194*H194,3)</f>
        <v>0</v>
      </c>
      <c r="BL194" s="45" t="s">
        <v>196</v>
      </c>
      <c r="BM194" s="130" t="s">
        <v>281</v>
      </c>
    </row>
    <row r="195" spans="1:65" s="6" customFormat="1" ht="22.9" customHeight="1">
      <c r="B195" s="67"/>
      <c r="D195" s="68" t="s">
        <v>70</v>
      </c>
      <c r="E195" s="70" t="s">
        <v>282</v>
      </c>
      <c r="F195" s="70" t="s">
        <v>283</v>
      </c>
      <c r="I195" s="101"/>
      <c r="J195" s="106">
        <f>BK195</f>
        <v>0</v>
      </c>
      <c r="L195" s="67"/>
      <c r="M195" s="103"/>
      <c r="N195" s="104"/>
      <c r="O195" s="104"/>
      <c r="P195" s="105">
        <f>SUM(P196:P199)</f>
        <v>0</v>
      </c>
      <c r="Q195" s="104"/>
      <c r="R195" s="105">
        <f>SUM(R196:R199)</f>
        <v>0.24598800000000001</v>
      </c>
      <c r="S195" s="104"/>
      <c r="T195" s="125">
        <f>SUM(T196:T199)</f>
        <v>0</v>
      </c>
      <c r="AR195" s="68" t="s">
        <v>81</v>
      </c>
      <c r="AT195" s="129" t="s">
        <v>70</v>
      </c>
      <c r="AU195" s="129" t="s">
        <v>75</v>
      </c>
      <c r="AY195" s="68" t="s">
        <v>118</v>
      </c>
      <c r="BK195" s="132">
        <f>SUM(BK196:BK199)</f>
        <v>0</v>
      </c>
    </row>
    <row r="196" spans="1:65" s="1" customFormat="1" ht="24.2" customHeight="1">
      <c r="A196" s="14"/>
      <c r="B196" s="71"/>
      <c r="C196" s="72" t="s">
        <v>284</v>
      </c>
      <c r="D196" s="72" t="s">
        <v>121</v>
      </c>
      <c r="E196" s="73" t="s">
        <v>285</v>
      </c>
      <c r="F196" s="74" t="s">
        <v>286</v>
      </c>
      <c r="G196" s="75" t="s">
        <v>124</v>
      </c>
      <c r="H196" s="76">
        <v>43.2</v>
      </c>
      <c r="I196" s="91"/>
      <c r="J196" s="76">
        <f>ROUND(I196*H196,3)</f>
        <v>0</v>
      </c>
      <c r="K196" s="107"/>
      <c r="L196" s="15"/>
      <c r="M196" s="108" t="s">
        <v>1</v>
      </c>
      <c r="N196" s="109" t="s">
        <v>37</v>
      </c>
      <c r="O196" s="110"/>
      <c r="P196" s="111">
        <f>O196*H196</f>
        <v>0</v>
      </c>
      <c r="Q196" s="111">
        <v>5.9000000000000003E-4</v>
      </c>
      <c r="R196" s="111">
        <f>Q196*H196</f>
        <v>2.5488000000000004E-2</v>
      </c>
      <c r="S196" s="111">
        <v>0</v>
      </c>
      <c r="T196" s="126">
        <f>S196*H196</f>
        <v>0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R196" s="130" t="s">
        <v>196</v>
      </c>
      <c r="AT196" s="130" t="s">
        <v>121</v>
      </c>
      <c r="AU196" s="130" t="s">
        <v>81</v>
      </c>
      <c r="AY196" s="45" t="s">
        <v>118</v>
      </c>
      <c r="BE196" s="133">
        <f>IF(N196="základná",J196,0)</f>
        <v>0</v>
      </c>
      <c r="BF196" s="133">
        <f>IF(N196="znížená",J196,0)</f>
        <v>0</v>
      </c>
      <c r="BG196" s="133">
        <f>IF(N196="zákl. prenesená",J196,0)</f>
        <v>0</v>
      </c>
      <c r="BH196" s="133">
        <f>IF(N196="zníž. prenesená",J196,0)</f>
        <v>0</v>
      </c>
      <c r="BI196" s="133">
        <f>IF(N196="nulová",J196,0)</f>
        <v>0</v>
      </c>
      <c r="BJ196" s="45" t="s">
        <v>81</v>
      </c>
      <c r="BK196" s="134">
        <f>ROUND(I196*H196,3)</f>
        <v>0</v>
      </c>
      <c r="BL196" s="45" t="s">
        <v>196</v>
      </c>
      <c r="BM196" s="130" t="s">
        <v>287</v>
      </c>
    </row>
    <row r="197" spans="1:65" s="7" customFormat="1">
      <c r="B197" s="77"/>
      <c r="D197" s="78" t="s">
        <v>127</v>
      </c>
      <c r="E197" s="79" t="s">
        <v>1</v>
      </c>
      <c r="F197" s="80" t="s">
        <v>288</v>
      </c>
      <c r="H197" s="81">
        <v>43.2</v>
      </c>
      <c r="I197" s="112"/>
      <c r="L197" s="77"/>
      <c r="M197" s="113"/>
      <c r="N197" s="114"/>
      <c r="O197" s="114"/>
      <c r="P197" s="114"/>
      <c r="Q197" s="114"/>
      <c r="R197" s="114"/>
      <c r="S197" s="114"/>
      <c r="T197" s="127"/>
      <c r="AT197" s="79" t="s">
        <v>127</v>
      </c>
      <c r="AU197" s="79" t="s">
        <v>81</v>
      </c>
      <c r="AV197" s="7" t="s">
        <v>81</v>
      </c>
      <c r="AW197" s="7" t="s">
        <v>26</v>
      </c>
      <c r="AX197" s="7" t="s">
        <v>75</v>
      </c>
      <c r="AY197" s="79" t="s">
        <v>118</v>
      </c>
    </row>
    <row r="198" spans="1:65" s="1" customFormat="1" ht="24.2" customHeight="1">
      <c r="A198" s="14"/>
      <c r="B198" s="71"/>
      <c r="C198" s="72" t="s">
        <v>289</v>
      </c>
      <c r="D198" s="72" t="s">
        <v>121</v>
      </c>
      <c r="E198" s="73" t="s">
        <v>290</v>
      </c>
      <c r="F198" s="74" t="s">
        <v>291</v>
      </c>
      <c r="G198" s="75" t="s">
        <v>292</v>
      </c>
      <c r="H198" s="76">
        <v>450</v>
      </c>
      <c r="I198" s="91"/>
      <c r="J198" s="76">
        <f>ROUND(I198*H198,3)</f>
        <v>0</v>
      </c>
      <c r="K198" s="107"/>
      <c r="L198" s="15"/>
      <c r="M198" s="108" t="s">
        <v>1</v>
      </c>
      <c r="N198" s="109" t="s">
        <v>37</v>
      </c>
      <c r="O198" s="110"/>
      <c r="P198" s="111">
        <f>O198*H198</f>
        <v>0</v>
      </c>
      <c r="Q198" s="111">
        <v>4.8999999999999998E-4</v>
      </c>
      <c r="R198" s="111">
        <f>Q198*H198</f>
        <v>0.2205</v>
      </c>
      <c r="S198" s="111">
        <v>0</v>
      </c>
      <c r="T198" s="126">
        <f>S198*H198</f>
        <v>0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R198" s="130" t="s">
        <v>196</v>
      </c>
      <c r="AT198" s="130" t="s">
        <v>121</v>
      </c>
      <c r="AU198" s="130" t="s">
        <v>81</v>
      </c>
      <c r="AY198" s="45" t="s">
        <v>118</v>
      </c>
      <c r="BE198" s="133">
        <f>IF(N198="základná",J198,0)</f>
        <v>0</v>
      </c>
      <c r="BF198" s="133">
        <f>IF(N198="znížená",J198,0)</f>
        <v>0</v>
      </c>
      <c r="BG198" s="133">
        <f>IF(N198="zákl. prenesená",J198,0)</f>
        <v>0</v>
      </c>
      <c r="BH198" s="133">
        <f>IF(N198="zníž. prenesená",J198,0)</f>
        <v>0</v>
      </c>
      <c r="BI198" s="133">
        <f>IF(N198="nulová",J198,0)</f>
        <v>0</v>
      </c>
      <c r="BJ198" s="45" t="s">
        <v>81</v>
      </c>
      <c r="BK198" s="134">
        <f>ROUND(I198*H198,3)</f>
        <v>0</v>
      </c>
      <c r="BL198" s="45" t="s">
        <v>196</v>
      </c>
      <c r="BM198" s="130" t="s">
        <v>293</v>
      </c>
    </row>
    <row r="199" spans="1:65" s="7" customFormat="1">
      <c r="B199" s="77"/>
      <c r="D199" s="78" t="s">
        <v>127</v>
      </c>
      <c r="E199" s="79" t="s">
        <v>1</v>
      </c>
      <c r="F199" s="80" t="s">
        <v>294</v>
      </c>
      <c r="H199" s="81">
        <v>450</v>
      </c>
      <c r="I199" s="112"/>
      <c r="L199" s="77"/>
      <c r="M199" s="113"/>
      <c r="N199" s="114"/>
      <c r="O199" s="114"/>
      <c r="P199" s="114"/>
      <c r="Q199" s="114"/>
      <c r="R199" s="114"/>
      <c r="S199" s="114"/>
      <c r="T199" s="127"/>
      <c r="AT199" s="79" t="s">
        <v>127</v>
      </c>
      <c r="AU199" s="79" t="s">
        <v>81</v>
      </c>
      <c r="AV199" s="7" t="s">
        <v>81</v>
      </c>
      <c r="AW199" s="7" t="s">
        <v>26</v>
      </c>
      <c r="AX199" s="7" t="s">
        <v>75</v>
      </c>
      <c r="AY199" s="79" t="s">
        <v>118</v>
      </c>
    </row>
    <row r="200" spans="1:65" s="6" customFormat="1" ht="22.9" customHeight="1">
      <c r="B200" s="67"/>
      <c r="D200" s="68" t="s">
        <v>70</v>
      </c>
      <c r="E200" s="70" t="s">
        <v>295</v>
      </c>
      <c r="F200" s="70" t="s">
        <v>296</v>
      </c>
      <c r="I200" s="101"/>
      <c r="J200" s="106">
        <f>BK200</f>
        <v>0</v>
      </c>
      <c r="L200" s="67"/>
      <c r="M200" s="103"/>
      <c r="N200" s="104"/>
      <c r="O200" s="104"/>
      <c r="P200" s="105">
        <f>SUM(P201:P212)</f>
        <v>0</v>
      </c>
      <c r="Q200" s="104"/>
      <c r="R200" s="105">
        <f>SUM(R201:R212)</f>
        <v>0.49201094999999995</v>
      </c>
      <c r="S200" s="104"/>
      <c r="T200" s="125">
        <f>SUM(T201:T212)</f>
        <v>0</v>
      </c>
      <c r="AR200" s="68" t="s">
        <v>81</v>
      </c>
      <c r="AT200" s="129" t="s">
        <v>70</v>
      </c>
      <c r="AU200" s="129" t="s">
        <v>75</v>
      </c>
      <c r="AY200" s="68" t="s">
        <v>118</v>
      </c>
      <c r="BK200" s="132">
        <f>SUM(BK201:BK212)</f>
        <v>0</v>
      </c>
    </row>
    <row r="201" spans="1:65" s="1" customFormat="1" ht="24.2" customHeight="1">
      <c r="A201" s="14"/>
      <c r="B201" s="71"/>
      <c r="C201" s="72" t="s">
        <v>297</v>
      </c>
      <c r="D201" s="72" t="s">
        <v>121</v>
      </c>
      <c r="E201" s="73" t="s">
        <v>298</v>
      </c>
      <c r="F201" s="74" t="s">
        <v>299</v>
      </c>
      <c r="G201" s="75" t="s">
        <v>124</v>
      </c>
      <c r="H201" s="76">
        <v>76.143000000000001</v>
      </c>
      <c r="I201" s="91"/>
      <c r="J201" s="76">
        <f>ROUND(I201*H201,3)</f>
        <v>0</v>
      </c>
      <c r="K201" s="107"/>
      <c r="L201" s="15"/>
      <c r="M201" s="108" t="s">
        <v>1</v>
      </c>
      <c r="N201" s="109" t="s">
        <v>37</v>
      </c>
      <c r="O201" s="110"/>
      <c r="P201" s="111">
        <f>O201*H201</f>
        <v>0</v>
      </c>
      <c r="Q201" s="111">
        <v>1.4999999999999999E-4</v>
      </c>
      <c r="R201" s="111">
        <f>Q201*H201</f>
        <v>1.142145E-2</v>
      </c>
      <c r="S201" s="111">
        <v>0</v>
      </c>
      <c r="T201" s="126">
        <f>S201*H201</f>
        <v>0</v>
      </c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R201" s="130" t="s">
        <v>196</v>
      </c>
      <c r="AT201" s="130" t="s">
        <v>121</v>
      </c>
      <c r="AU201" s="130" t="s">
        <v>81</v>
      </c>
      <c r="AY201" s="45" t="s">
        <v>118</v>
      </c>
      <c r="BE201" s="133">
        <f>IF(N201="základná",J201,0)</f>
        <v>0</v>
      </c>
      <c r="BF201" s="133">
        <f>IF(N201="znížená",J201,0)</f>
        <v>0</v>
      </c>
      <c r="BG201" s="133">
        <f>IF(N201="zákl. prenesená",J201,0)</f>
        <v>0</v>
      </c>
      <c r="BH201" s="133">
        <f>IF(N201="zníž. prenesená",J201,0)</f>
        <v>0</v>
      </c>
      <c r="BI201" s="133">
        <f>IF(N201="nulová",J201,0)</f>
        <v>0</v>
      </c>
      <c r="BJ201" s="45" t="s">
        <v>81</v>
      </c>
      <c r="BK201" s="134">
        <f>ROUND(I201*H201,3)</f>
        <v>0</v>
      </c>
      <c r="BL201" s="45" t="s">
        <v>196</v>
      </c>
      <c r="BM201" s="130" t="s">
        <v>300</v>
      </c>
    </row>
    <row r="202" spans="1:65" s="7" customFormat="1" ht="22.5">
      <c r="B202" s="77"/>
      <c r="D202" s="78" t="s">
        <v>127</v>
      </c>
      <c r="E202" s="79" t="s">
        <v>1</v>
      </c>
      <c r="F202" s="80" t="s">
        <v>301</v>
      </c>
      <c r="H202" s="81">
        <v>76.143000000000001</v>
      </c>
      <c r="I202" s="112"/>
      <c r="L202" s="77"/>
      <c r="M202" s="113"/>
      <c r="N202" s="114"/>
      <c r="O202" s="114"/>
      <c r="P202" s="114"/>
      <c r="Q202" s="114"/>
      <c r="R202" s="114"/>
      <c r="S202" s="114"/>
      <c r="T202" s="127"/>
      <c r="AT202" s="79" t="s">
        <v>127</v>
      </c>
      <c r="AU202" s="79" t="s">
        <v>81</v>
      </c>
      <c r="AV202" s="7" t="s">
        <v>81</v>
      </c>
      <c r="AW202" s="7" t="s">
        <v>26</v>
      </c>
      <c r="AX202" s="7" t="s">
        <v>75</v>
      </c>
      <c r="AY202" s="79" t="s">
        <v>118</v>
      </c>
    </row>
    <row r="203" spans="1:65" s="1" customFormat="1" ht="14.45" customHeight="1">
      <c r="A203" s="14"/>
      <c r="B203" s="71"/>
      <c r="C203" s="72" t="s">
        <v>302</v>
      </c>
      <c r="D203" s="72" t="s">
        <v>121</v>
      </c>
      <c r="E203" s="73" t="s">
        <v>303</v>
      </c>
      <c r="F203" s="74" t="s">
        <v>304</v>
      </c>
      <c r="G203" s="75" t="s">
        <v>124</v>
      </c>
      <c r="H203" s="76">
        <v>640.78599999999994</v>
      </c>
      <c r="I203" s="91"/>
      <c r="J203" s="76">
        <f>ROUND(I203*H203,3)</f>
        <v>0</v>
      </c>
      <c r="K203" s="107"/>
      <c r="L203" s="15"/>
      <c r="M203" s="108" t="s">
        <v>1</v>
      </c>
      <c r="N203" s="109" t="s">
        <v>37</v>
      </c>
      <c r="O203" s="110"/>
      <c r="P203" s="111">
        <f>O203*H203</f>
        <v>0</v>
      </c>
      <c r="Q203" s="111">
        <v>2.3000000000000001E-4</v>
      </c>
      <c r="R203" s="111">
        <f>Q203*H203</f>
        <v>0.14738077999999999</v>
      </c>
      <c r="S203" s="111">
        <v>0</v>
      </c>
      <c r="T203" s="126">
        <f>S203*H203</f>
        <v>0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R203" s="130" t="s">
        <v>196</v>
      </c>
      <c r="AT203" s="130" t="s">
        <v>121</v>
      </c>
      <c r="AU203" s="130" t="s">
        <v>81</v>
      </c>
      <c r="AY203" s="45" t="s">
        <v>118</v>
      </c>
      <c r="BE203" s="133">
        <f>IF(N203="základná",J203,0)</f>
        <v>0</v>
      </c>
      <c r="BF203" s="133">
        <f>IF(N203="znížená",J203,0)</f>
        <v>0</v>
      </c>
      <c r="BG203" s="133">
        <f>IF(N203="zákl. prenesená",J203,0)</f>
        <v>0</v>
      </c>
      <c r="BH203" s="133">
        <f>IF(N203="zníž. prenesená",J203,0)</f>
        <v>0</v>
      </c>
      <c r="BI203" s="133">
        <f>IF(N203="nulová",J203,0)</f>
        <v>0</v>
      </c>
      <c r="BJ203" s="45" t="s">
        <v>81</v>
      </c>
      <c r="BK203" s="134">
        <f>ROUND(I203*H203,3)</f>
        <v>0</v>
      </c>
      <c r="BL203" s="45" t="s">
        <v>196</v>
      </c>
      <c r="BM203" s="130" t="s">
        <v>305</v>
      </c>
    </row>
    <row r="204" spans="1:65" s="7" customFormat="1">
      <c r="B204" s="77"/>
      <c r="D204" s="78" t="s">
        <v>127</v>
      </c>
      <c r="E204" s="79" t="s">
        <v>1</v>
      </c>
      <c r="F204" s="80" t="s">
        <v>128</v>
      </c>
      <c r="H204" s="81">
        <v>271.73099999999999</v>
      </c>
      <c r="I204" s="112"/>
      <c r="L204" s="77"/>
      <c r="M204" s="113"/>
      <c r="N204" s="114"/>
      <c r="O204" s="114"/>
      <c r="P204" s="114"/>
      <c r="Q204" s="114"/>
      <c r="R204" s="114"/>
      <c r="S204" s="114"/>
      <c r="T204" s="127"/>
      <c r="AT204" s="79" t="s">
        <v>127</v>
      </c>
      <c r="AU204" s="79" t="s">
        <v>81</v>
      </c>
      <c r="AV204" s="7" t="s">
        <v>81</v>
      </c>
      <c r="AW204" s="7" t="s">
        <v>26</v>
      </c>
      <c r="AX204" s="7" t="s">
        <v>71</v>
      </c>
      <c r="AY204" s="79" t="s">
        <v>118</v>
      </c>
    </row>
    <row r="205" spans="1:65" s="7" customFormat="1">
      <c r="B205" s="77"/>
      <c r="D205" s="78" t="s">
        <v>127</v>
      </c>
      <c r="E205" s="79" t="s">
        <v>1</v>
      </c>
      <c r="F205" s="80" t="s">
        <v>132</v>
      </c>
      <c r="H205" s="81">
        <v>402.98200000000003</v>
      </c>
      <c r="I205" s="112"/>
      <c r="L205" s="77"/>
      <c r="M205" s="113"/>
      <c r="N205" s="114"/>
      <c r="O205" s="114"/>
      <c r="P205" s="114"/>
      <c r="Q205" s="114"/>
      <c r="R205" s="114"/>
      <c r="S205" s="114"/>
      <c r="T205" s="127"/>
      <c r="AT205" s="79" t="s">
        <v>127</v>
      </c>
      <c r="AU205" s="79" t="s">
        <v>81</v>
      </c>
      <c r="AV205" s="7" t="s">
        <v>81</v>
      </c>
      <c r="AW205" s="7" t="s">
        <v>26</v>
      </c>
      <c r="AX205" s="7" t="s">
        <v>71</v>
      </c>
      <c r="AY205" s="79" t="s">
        <v>118</v>
      </c>
    </row>
    <row r="206" spans="1:65" s="7" customFormat="1">
      <c r="B206" s="77"/>
      <c r="D206" s="78" t="s">
        <v>127</v>
      </c>
      <c r="E206" s="79" t="s">
        <v>1</v>
      </c>
      <c r="F206" s="80" t="s">
        <v>306</v>
      </c>
      <c r="H206" s="81">
        <v>-55.46</v>
      </c>
      <c r="I206" s="112"/>
      <c r="L206" s="77"/>
      <c r="M206" s="113"/>
      <c r="N206" s="114"/>
      <c r="O206" s="114"/>
      <c r="P206" s="114"/>
      <c r="Q206" s="114"/>
      <c r="R206" s="114"/>
      <c r="S206" s="114"/>
      <c r="T206" s="127"/>
      <c r="AT206" s="79" t="s">
        <v>127</v>
      </c>
      <c r="AU206" s="79" t="s">
        <v>81</v>
      </c>
      <c r="AV206" s="7" t="s">
        <v>81</v>
      </c>
      <c r="AW206" s="7" t="s">
        <v>26</v>
      </c>
      <c r="AX206" s="7" t="s">
        <v>71</v>
      </c>
      <c r="AY206" s="79" t="s">
        <v>118</v>
      </c>
    </row>
    <row r="207" spans="1:65" s="7" customFormat="1" ht="22.5">
      <c r="B207" s="77"/>
      <c r="D207" s="78" t="s">
        <v>127</v>
      </c>
      <c r="E207" s="79" t="s">
        <v>1</v>
      </c>
      <c r="F207" s="80" t="s">
        <v>134</v>
      </c>
      <c r="H207" s="81">
        <v>21.533000000000001</v>
      </c>
      <c r="I207" s="112"/>
      <c r="L207" s="77"/>
      <c r="M207" s="113"/>
      <c r="N207" s="114"/>
      <c r="O207" s="114"/>
      <c r="P207" s="114"/>
      <c r="Q207" s="114"/>
      <c r="R207" s="114"/>
      <c r="S207" s="114"/>
      <c r="T207" s="127"/>
      <c r="AT207" s="79" t="s">
        <v>127</v>
      </c>
      <c r="AU207" s="79" t="s">
        <v>81</v>
      </c>
      <c r="AV207" s="7" t="s">
        <v>81</v>
      </c>
      <c r="AW207" s="7" t="s">
        <v>26</v>
      </c>
      <c r="AX207" s="7" t="s">
        <v>71</v>
      </c>
      <c r="AY207" s="79" t="s">
        <v>118</v>
      </c>
    </row>
    <row r="208" spans="1:65" s="8" customFormat="1">
      <c r="B208" s="82"/>
      <c r="D208" s="78" t="s">
        <v>127</v>
      </c>
      <c r="E208" s="83" t="s">
        <v>1</v>
      </c>
      <c r="F208" s="84" t="s">
        <v>135</v>
      </c>
      <c r="H208" s="85">
        <v>640.78599999999994</v>
      </c>
      <c r="I208" s="115"/>
      <c r="L208" s="82"/>
      <c r="M208" s="116"/>
      <c r="N208" s="117"/>
      <c r="O208" s="117"/>
      <c r="P208" s="117"/>
      <c r="Q208" s="117"/>
      <c r="R208" s="117"/>
      <c r="S208" s="117"/>
      <c r="T208" s="128"/>
      <c r="AT208" s="83" t="s">
        <v>127</v>
      </c>
      <c r="AU208" s="83" t="s">
        <v>81</v>
      </c>
      <c r="AV208" s="8" t="s">
        <v>125</v>
      </c>
      <c r="AW208" s="8" t="s">
        <v>26</v>
      </c>
      <c r="AX208" s="8" t="s">
        <v>75</v>
      </c>
      <c r="AY208" s="83" t="s">
        <v>118</v>
      </c>
    </row>
    <row r="209" spans="1:65" s="1" customFormat="1" ht="24.2" customHeight="1">
      <c r="A209" s="14"/>
      <c r="B209" s="71"/>
      <c r="C209" s="72" t="s">
        <v>307</v>
      </c>
      <c r="D209" s="72" t="s">
        <v>121</v>
      </c>
      <c r="E209" s="73" t="s">
        <v>308</v>
      </c>
      <c r="F209" s="74" t="s">
        <v>309</v>
      </c>
      <c r="G209" s="75" t="s">
        <v>124</v>
      </c>
      <c r="H209" s="76">
        <v>640.78599999999994</v>
      </c>
      <c r="I209" s="91"/>
      <c r="J209" s="76">
        <f>ROUND(I209*H209,3)</f>
        <v>0</v>
      </c>
      <c r="K209" s="107"/>
      <c r="L209" s="15"/>
      <c r="M209" s="108" t="s">
        <v>1</v>
      </c>
      <c r="N209" s="109" t="s">
        <v>37</v>
      </c>
      <c r="O209" s="110"/>
      <c r="P209" s="111">
        <f>O209*H209</f>
        <v>0</v>
      </c>
      <c r="Q209" s="111">
        <v>2.2000000000000001E-4</v>
      </c>
      <c r="R209" s="111">
        <f>Q209*H209</f>
        <v>0.14097292</v>
      </c>
      <c r="S209" s="111">
        <v>0</v>
      </c>
      <c r="T209" s="126">
        <f>S209*H209</f>
        <v>0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R209" s="130" t="s">
        <v>196</v>
      </c>
      <c r="AT209" s="130" t="s">
        <v>121</v>
      </c>
      <c r="AU209" s="130" t="s">
        <v>81</v>
      </c>
      <c r="AY209" s="45" t="s">
        <v>118</v>
      </c>
      <c r="BE209" s="133">
        <f>IF(N209="základná",J209,0)</f>
        <v>0</v>
      </c>
      <c r="BF209" s="133">
        <f>IF(N209="znížená",J209,0)</f>
        <v>0</v>
      </c>
      <c r="BG209" s="133">
        <f>IF(N209="zákl. prenesená",J209,0)</f>
        <v>0</v>
      </c>
      <c r="BH209" s="133">
        <f>IF(N209="zníž. prenesená",J209,0)</f>
        <v>0</v>
      </c>
      <c r="BI209" s="133">
        <f>IF(N209="nulová",J209,0)</f>
        <v>0</v>
      </c>
      <c r="BJ209" s="45" t="s">
        <v>81</v>
      </c>
      <c r="BK209" s="134">
        <f>ROUND(I209*H209,3)</f>
        <v>0</v>
      </c>
      <c r="BL209" s="45" t="s">
        <v>196</v>
      </c>
      <c r="BM209" s="130" t="s">
        <v>310</v>
      </c>
    </row>
    <row r="210" spans="1:65" s="7" customFormat="1">
      <c r="B210" s="77"/>
      <c r="D210" s="78" t="s">
        <v>127</v>
      </c>
      <c r="E210" s="79" t="s">
        <v>1</v>
      </c>
      <c r="F210" s="80" t="s">
        <v>311</v>
      </c>
      <c r="H210" s="81">
        <v>640.78599999999994</v>
      </c>
      <c r="I210" s="112"/>
      <c r="L210" s="77"/>
      <c r="M210" s="113"/>
      <c r="N210" s="114"/>
      <c r="O210" s="114"/>
      <c r="P210" s="114"/>
      <c r="Q210" s="114"/>
      <c r="R210" s="114"/>
      <c r="S210" s="114"/>
      <c r="T210" s="127"/>
      <c r="AT210" s="79" t="s">
        <v>127</v>
      </c>
      <c r="AU210" s="79" t="s">
        <v>81</v>
      </c>
      <c r="AV210" s="7" t="s">
        <v>81</v>
      </c>
      <c r="AW210" s="7" t="s">
        <v>26</v>
      </c>
      <c r="AX210" s="7" t="s">
        <v>75</v>
      </c>
      <c r="AY210" s="79" t="s">
        <v>118</v>
      </c>
    </row>
    <row r="211" spans="1:65" s="1" customFormat="1" ht="14.45" customHeight="1">
      <c r="A211" s="14"/>
      <c r="B211" s="71"/>
      <c r="C211" s="72" t="s">
        <v>312</v>
      </c>
      <c r="D211" s="72" t="s">
        <v>121</v>
      </c>
      <c r="E211" s="73" t="s">
        <v>313</v>
      </c>
      <c r="F211" s="74" t="s">
        <v>314</v>
      </c>
      <c r="G211" s="75" t="s">
        <v>124</v>
      </c>
      <c r="H211" s="76">
        <v>640.78599999999994</v>
      </c>
      <c r="I211" s="91"/>
      <c r="J211" s="76">
        <f>ROUND(I211*H211,3)</f>
        <v>0</v>
      </c>
      <c r="K211" s="107"/>
      <c r="L211" s="15"/>
      <c r="M211" s="108" t="s">
        <v>1</v>
      </c>
      <c r="N211" s="109" t="s">
        <v>37</v>
      </c>
      <c r="O211" s="110"/>
      <c r="P211" s="111">
        <f>O211*H211</f>
        <v>0</v>
      </c>
      <c r="Q211" s="111">
        <v>2.9999999999999997E-4</v>
      </c>
      <c r="R211" s="111">
        <f>Q211*H211</f>
        <v>0.19223579999999996</v>
      </c>
      <c r="S211" s="111">
        <v>0</v>
      </c>
      <c r="T211" s="126">
        <f>S211*H211</f>
        <v>0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R211" s="130" t="s">
        <v>196</v>
      </c>
      <c r="AT211" s="130" t="s">
        <v>121</v>
      </c>
      <c r="AU211" s="130" t="s">
        <v>81</v>
      </c>
      <c r="AY211" s="45" t="s">
        <v>118</v>
      </c>
      <c r="BE211" s="133">
        <f>IF(N211="základná",J211,0)</f>
        <v>0</v>
      </c>
      <c r="BF211" s="133">
        <f>IF(N211="znížená",J211,0)</f>
        <v>0</v>
      </c>
      <c r="BG211" s="133">
        <f>IF(N211="zákl. prenesená",J211,0)</f>
        <v>0</v>
      </c>
      <c r="BH211" s="133">
        <f>IF(N211="zníž. prenesená",J211,0)</f>
        <v>0</v>
      </c>
      <c r="BI211" s="133">
        <f>IF(N211="nulová",J211,0)</f>
        <v>0</v>
      </c>
      <c r="BJ211" s="45" t="s">
        <v>81</v>
      </c>
      <c r="BK211" s="134">
        <f>ROUND(I211*H211,3)</f>
        <v>0</v>
      </c>
      <c r="BL211" s="45" t="s">
        <v>196</v>
      </c>
      <c r="BM211" s="130" t="s">
        <v>315</v>
      </c>
    </row>
    <row r="212" spans="1:65" s="7" customFormat="1">
      <c r="B212" s="77"/>
      <c r="D212" s="78" t="s">
        <v>127</v>
      </c>
      <c r="E212" s="79" t="s">
        <v>1</v>
      </c>
      <c r="F212" s="80" t="s">
        <v>316</v>
      </c>
      <c r="H212" s="81">
        <v>640.78599999999994</v>
      </c>
      <c r="I212" s="112"/>
      <c r="L212" s="77"/>
      <c r="M212" s="135"/>
      <c r="N212" s="136"/>
      <c r="O212" s="136"/>
      <c r="P212" s="136"/>
      <c r="Q212" s="136"/>
      <c r="R212" s="136"/>
      <c r="S212" s="136"/>
      <c r="T212" s="137"/>
      <c r="AT212" s="79" t="s">
        <v>127</v>
      </c>
      <c r="AU212" s="79" t="s">
        <v>81</v>
      </c>
      <c r="AV212" s="7" t="s">
        <v>81</v>
      </c>
      <c r="AW212" s="7" t="s">
        <v>26</v>
      </c>
      <c r="AX212" s="7" t="s">
        <v>75</v>
      </c>
      <c r="AY212" s="79" t="s">
        <v>118</v>
      </c>
    </row>
    <row r="213" spans="1:65" s="1" customFormat="1" ht="6.95" customHeight="1">
      <c r="A213" s="14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15"/>
      <c r="M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</sheetData>
  <autoFilter ref="C130:K212"/>
  <mergeCells count="12">
    <mergeCell ref="E121:H121"/>
    <mergeCell ref="E123:H123"/>
    <mergeCell ref="E29:H29"/>
    <mergeCell ref="E85:H85"/>
    <mergeCell ref="E87:H87"/>
    <mergeCell ref="E89:H89"/>
    <mergeCell ref="E119:H11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 Rekonštrukcia telocvične</vt:lpstr>
      <vt:lpstr>' Rekonštrukcia telocvične'!Názvy_tlače</vt:lpstr>
      <vt:lpstr>'Rekapitulácia stavby'!Názvy_tlače</vt:lpstr>
      <vt:lpstr>' Rekonštrukcia telocvične'!Oblasť_tlače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jana JH. homolova</cp:lastModifiedBy>
  <dcterms:created xsi:type="dcterms:W3CDTF">2022-01-27T10:16:00Z</dcterms:created>
  <dcterms:modified xsi:type="dcterms:W3CDTF">2022-02-10T09:11:18Z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8BA28E341A8F4F2EB5AB89072CED8664</vt:lpwstr>
  </property>
  <property fmtid="{D5CDD505-2E9C-101B-9397-08002B2CF9AE}" pid="3" name="KSOProductBuildVer">
    <vt:lpwstr>1033-11.2.0.10463</vt:lpwstr>
  </property>
</Properties>
</file>