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435" activeTab="5"/>
  </bookViews>
  <sheets>
    <sheet name="Celkový súčet k FA " sheetId="9" r:id="rId1"/>
    <sheet name="Objekt1 - 01-Búracie práce" sheetId="2" r:id="rId2"/>
    <sheet name="Objekt2 - 02-Parkovisko" sheetId="3" r:id="rId3"/>
    <sheet name="Objekt3 - 03-Sadové úpravy" sheetId="4" r:id="rId4"/>
    <sheet name="Objekt4 - 04-Osvetlenie" sheetId="5" r:id="rId5"/>
    <sheet name="Objekt5 - 05- Ďažďová kan..." sheetId="6" r:id="rId6"/>
  </sheets>
  <definedNames>
    <definedName name="_xlnm._FilterDatabase" localSheetId="1" hidden="1">'Objekt1 - 01-Búracie práce'!$C$18:$L$27</definedName>
    <definedName name="_xlnm._FilterDatabase" localSheetId="2" hidden="1">'Objekt2 - 02-Parkovisko'!$C$17:$L$72</definedName>
    <definedName name="_xlnm._FilterDatabase" localSheetId="3" hidden="1">'Objekt3 - 03-Sadové úpravy'!$C$17:$L$28</definedName>
    <definedName name="_xlnm._FilterDatabase" localSheetId="4" hidden="1">'Objekt4 - 04-Osvetlenie'!$C$16:$L$31</definedName>
    <definedName name="_xlnm._FilterDatabase" localSheetId="5" hidden="1">'Objekt5 - 05- Ďažďová kan...'!$C$16:$L$59</definedName>
    <definedName name="_xlnm.Print_Titles" localSheetId="1">'Objekt1 - 01-Búracie práce'!$18:$18</definedName>
    <definedName name="_xlnm.Print_Titles" localSheetId="2">'Objekt2 - 02-Parkovisko'!$17:$17</definedName>
    <definedName name="_xlnm.Print_Titles" localSheetId="3">'Objekt3 - 03-Sadové úpravy'!$17:$17</definedName>
    <definedName name="_xlnm.Print_Titles" localSheetId="4">'Objekt4 - 04-Osvetlenie'!$16:$16</definedName>
    <definedName name="_xlnm.Print_Titles" localSheetId="5">'Objekt5 - 05- Ďažďová kan...'!$16:$16</definedName>
    <definedName name="_xlnm.Print_Area" localSheetId="1">'Objekt1 - 01-Búracie práce'!#REF!,'Objekt1 - 01-Búracie práce'!#REF!,'Objekt1 - 01-Búracie práce'!$C$6:$L$27</definedName>
    <definedName name="_xlnm.Print_Area" localSheetId="2">'Objekt2 - 02-Parkovisko'!#REF!,'Objekt2 - 02-Parkovisko'!#REF!,'Objekt2 - 02-Parkovisko'!$C$5:$L$72</definedName>
    <definedName name="_xlnm.Print_Area" localSheetId="3">'Objekt3 - 03-Sadové úpravy'!#REF!,'Objekt3 - 03-Sadové úpravy'!#REF!,'Objekt3 - 03-Sadové úpravy'!$C$5:$L$28</definedName>
    <definedName name="_xlnm.Print_Area" localSheetId="4">'Objekt4 - 04-Osvetlenie'!#REF!,'Objekt4 - 04-Osvetlenie'!#REF!,'Objekt4 - 04-Osvetlenie'!$C$4:$L$31</definedName>
    <definedName name="_xlnm.Print_Area" localSheetId="5">'Objekt5 - 05- Ďažďová kan...'!#REF!,'Objekt5 - 05- Ďažďová kan...'!#REF!,'Objekt5 - 05- Ďažďová kan...'!$C$4:$L$59</definedName>
  </definedNames>
  <calcPr calcId="152511" fullCalcOnLoad="1"/>
</workbook>
</file>

<file path=xl/calcChain.xml><?xml version="1.0" encoding="utf-8"?>
<calcChain xmlns="http://schemas.openxmlformats.org/spreadsheetml/2006/main">
  <c r="AA28" i="3"/>
  <c r="AA29"/>
  <c r="AA30"/>
  <c r="AA32"/>
  <c r="AA33"/>
  <c r="AA34"/>
  <c r="AA35"/>
  <c r="AA36"/>
  <c r="AA37"/>
  <c r="AA38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6"/>
  <c r="AA68"/>
  <c r="AA69"/>
  <c r="AA70"/>
  <c r="AA72"/>
  <c r="AA21"/>
  <c r="AA22"/>
  <c r="AA23"/>
  <c r="AA24"/>
  <c r="AA25"/>
  <c r="AA26"/>
  <c r="AA20"/>
  <c r="B9" i="9"/>
  <c r="Z20" i="6"/>
  <c r="Z21"/>
  <c r="Z22"/>
  <c r="Z23"/>
  <c r="Z24"/>
  <c r="Z25"/>
  <c r="Z26"/>
  <c r="Z27"/>
  <c r="Z28"/>
  <c r="Z29"/>
  <c r="Z31"/>
  <c r="Z32"/>
  <c r="Z33"/>
  <c r="Z34"/>
  <c r="Z35"/>
  <c r="Z19"/>
  <c r="Z20" i="5"/>
  <c r="Z21"/>
  <c r="Z22"/>
  <c r="Z23"/>
  <c r="Z25"/>
  <c r="Z26"/>
  <c r="Z28"/>
  <c r="Z30"/>
  <c r="Z31"/>
  <c r="Z19"/>
  <c r="J14" i="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P20" i="3"/>
  <c r="Q20"/>
  <c r="R20"/>
  <c r="T20"/>
  <c r="V20"/>
  <c r="X20"/>
  <c r="P21"/>
  <c r="Q21"/>
  <c r="R21"/>
  <c r="T21"/>
  <c r="V21"/>
  <c r="X21"/>
  <c r="P22"/>
  <c r="Q22"/>
  <c r="R22"/>
  <c r="T22"/>
  <c r="V22"/>
  <c r="X22"/>
  <c r="P23"/>
  <c r="Q23"/>
  <c r="R23"/>
  <c r="T23"/>
  <c r="V23"/>
  <c r="X23"/>
  <c r="P24"/>
  <c r="Q24"/>
  <c r="R24"/>
  <c r="T24"/>
  <c r="V24"/>
  <c r="X24"/>
  <c r="P25"/>
  <c r="Q25"/>
  <c r="R25"/>
  <c r="T25"/>
  <c r="V25"/>
  <c r="X25"/>
  <c r="P26"/>
  <c r="Q26"/>
  <c r="R26"/>
  <c r="T26"/>
  <c r="V26"/>
  <c r="X26"/>
  <c r="P28"/>
  <c r="Q28"/>
  <c r="R28"/>
  <c r="T28"/>
  <c r="V28"/>
  <c r="X28"/>
  <c r="P29"/>
  <c r="Q29"/>
  <c r="R29"/>
  <c r="T29"/>
  <c r="V29"/>
  <c r="X29"/>
  <c r="P30"/>
  <c r="Q30"/>
  <c r="R30"/>
  <c r="T30"/>
  <c r="V30"/>
  <c r="X30"/>
  <c r="P32"/>
  <c r="Q32"/>
  <c r="R32"/>
  <c r="T32"/>
  <c r="V32"/>
  <c r="X32"/>
  <c r="P33"/>
  <c r="Q33"/>
  <c r="R33"/>
  <c r="T33"/>
  <c r="V33"/>
  <c r="X33"/>
  <c r="P34"/>
  <c r="Q34"/>
  <c r="R34"/>
  <c r="T34"/>
  <c r="V34"/>
  <c r="X34"/>
  <c r="P35"/>
  <c r="Q35"/>
  <c r="R35"/>
  <c r="T35"/>
  <c r="V35"/>
  <c r="X35"/>
  <c r="P36"/>
  <c r="Q36"/>
  <c r="R36"/>
  <c r="T36"/>
  <c r="V36"/>
  <c r="X36"/>
  <c r="P37"/>
  <c r="Q37"/>
  <c r="R37"/>
  <c r="T37"/>
  <c r="V37"/>
  <c r="X37"/>
  <c r="P38"/>
  <c r="Q38"/>
  <c r="R38"/>
  <c r="T38"/>
  <c r="V38"/>
  <c r="X38"/>
  <c r="P40"/>
  <c r="Q40"/>
  <c r="R40"/>
  <c r="T40"/>
  <c r="V40"/>
  <c r="X40"/>
  <c r="P41"/>
  <c r="Q41"/>
  <c r="R41"/>
  <c r="T41"/>
  <c r="V41"/>
  <c r="X41"/>
  <c r="P42"/>
  <c r="Q42"/>
  <c r="R42"/>
  <c r="T42"/>
  <c r="V42"/>
  <c r="X42"/>
  <c r="P43"/>
  <c r="Q43"/>
  <c r="R43"/>
  <c r="T43"/>
  <c r="V43"/>
  <c r="X43"/>
  <c r="P44"/>
  <c r="Q44"/>
  <c r="R44"/>
  <c r="T44"/>
  <c r="V44"/>
  <c r="X44"/>
  <c r="P45"/>
  <c r="Q45"/>
  <c r="R45"/>
  <c r="T45"/>
  <c r="V45"/>
  <c r="X45"/>
  <c r="P46"/>
  <c r="Q46"/>
  <c r="R46"/>
  <c r="T46"/>
  <c r="V46"/>
  <c r="X46"/>
  <c r="P47"/>
  <c r="Q47"/>
  <c r="R47"/>
  <c r="T47"/>
  <c r="V47"/>
  <c r="X47"/>
  <c r="P48"/>
  <c r="Q48"/>
  <c r="R48"/>
  <c r="T48"/>
  <c r="V48"/>
  <c r="X48"/>
  <c r="P49"/>
  <c r="Q49"/>
  <c r="R49"/>
  <c r="T49"/>
  <c r="V49"/>
  <c r="X49"/>
  <c r="P50"/>
  <c r="Q50"/>
  <c r="R50"/>
  <c r="T50"/>
  <c r="V50"/>
  <c r="X50"/>
  <c r="P51"/>
  <c r="Q51"/>
  <c r="R51"/>
  <c r="T51"/>
  <c r="V51"/>
  <c r="X51"/>
  <c r="P52"/>
  <c r="Q52"/>
  <c r="R52"/>
  <c r="T52"/>
  <c r="V52"/>
  <c r="X52"/>
  <c r="P53"/>
  <c r="Q53"/>
  <c r="R53"/>
  <c r="T53"/>
  <c r="V53"/>
  <c r="X53"/>
  <c r="P54"/>
  <c r="Q54"/>
  <c r="R54"/>
  <c r="T54"/>
  <c r="V54"/>
  <c r="X54"/>
  <c r="P55"/>
  <c r="Q55"/>
  <c r="R55"/>
  <c r="T55"/>
  <c r="V55"/>
  <c r="X55"/>
  <c r="P56"/>
  <c r="Q56"/>
  <c r="R56"/>
  <c r="T56"/>
  <c r="V56"/>
  <c r="X56"/>
  <c r="P57"/>
  <c r="Q57"/>
  <c r="R57"/>
  <c r="T57"/>
  <c r="V57"/>
  <c r="X57"/>
  <c r="P58"/>
  <c r="Q58"/>
  <c r="R58"/>
  <c r="T58"/>
  <c r="V58"/>
  <c r="X58"/>
  <c r="P59"/>
  <c r="Q59"/>
  <c r="R59"/>
  <c r="T59"/>
  <c r="V59"/>
  <c r="X59"/>
  <c r="P60"/>
  <c r="Q60"/>
  <c r="R60"/>
  <c r="T60"/>
  <c r="V60"/>
  <c r="X60"/>
  <c r="P61"/>
  <c r="Q61"/>
  <c r="R61"/>
  <c r="T61"/>
  <c r="V61"/>
  <c r="X61"/>
  <c r="P62"/>
  <c r="Q62"/>
  <c r="R62"/>
  <c r="T62"/>
  <c r="V62"/>
  <c r="X62"/>
  <c r="P63"/>
  <c r="Q63"/>
  <c r="R63"/>
  <c r="T63"/>
  <c r="V63"/>
  <c r="X63"/>
  <c r="P64"/>
  <c r="Q64"/>
  <c r="R64"/>
  <c r="T64"/>
  <c r="V64"/>
  <c r="X64"/>
  <c r="P66"/>
  <c r="Q66"/>
  <c r="Q65"/>
  <c r="R66"/>
  <c r="R65"/>
  <c r="T66"/>
  <c r="T65"/>
  <c r="V66"/>
  <c r="V65"/>
  <c r="X66"/>
  <c r="X65"/>
  <c r="P68"/>
  <c r="Q68"/>
  <c r="R68"/>
  <c r="T68"/>
  <c r="V68"/>
  <c r="X68"/>
  <c r="P69"/>
  <c r="Q69"/>
  <c r="R69"/>
  <c r="T69"/>
  <c r="V69"/>
  <c r="X69"/>
  <c r="P70"/>
  <c r="Q70"/>
  <c r="R70"/>
  <c r="T70"/>
  <c r="V70"/>
  <c r="X70"/>
  <c r="P72"/>
  <c r="Q72"/>
  <c r="R72"/>
  <c r="T72"/>
  <c r="V72"/>
  <c r="X72"/>
  <c r="Z22" i="2"/>
  <c r="Z23"/>
  <c r="Z25"/>
  <c r="Z26"/>
  <c r="Z29"/>
  <c r="Z27"/>
  <c r="Z21"/>
  <c r="P21"/>
  <c r="Q21"/>
  <c r="R21"/>
  <c r="T21"/>
  <c r="V21"/>
  <c r="X21"/>
  <c r="P22"/>
  <c r="Q22"/>
  <c r="R22"/>
  <c r="T22"/>
  <c r="T20"/>
  <c r="V22"/>
  <c r="X22"/>
  <c r="P23"/>
  <c r="Q23"/>
  <c r="R23"/>
  <c r="T23"/>
  <c r="V23"/>
  <c r="X23"/>
  <c r="P25"/>
  <c r="Q25"/>
  <c r="R25"/>
  <c r="T25"/>
  <c r="V25"/>
  <c r="X25"/>
  <c r="P26"/>
  <c r="Q26"/>
  <c r="R26"/>
  <c r="T26"/>
  <c r="V26"/>
  <c r="V24"/>
  <c r="X26"/>
  <c r="P27"/>
  <c r="Q27"/>
  <c r="R27"/>
  <c r="T27"/>
  <c r="V27"/>
  <c r="X27"/>
  <c r="V27" i="3"/>
  <c r="X20" i="2"/>
  <c r="R24"/>
  <c r="V20"/>
  <c r="V19"/>
  <c r="X24"/>
  <c r="X19"/>
  <c r="Q24"/>
  <c r="T24"/>
  <c r="Q20"/>
  <c r="R20"/>
  <c r="R19"/>
  <c r="Z62" i="6"/>
  <c r="Z33" i="5"/>
  <c r="AA75" i="3"/>
  <c r="T27"/>
  <c r="V19"/>
  <c r="R27"/>
  <c r="R19"/>
  <c r="T31"/>
  <c r="X31"/>
  <c r="X27"/>
  <c r="Q27"/>
  <c r="T19"/>
  <c r="X19"/>
  <c r="Q19"/>
  <c r="Q31"/>
  <c r="V31"/>
  <c r="R31"/>
  <c r="V39"/>
  <c r="T67"/>
  <c r="X67"/>
  <c r="Q39"/>
  <c r="V67"/>
  <c r="R67"/>
  <c r="R39"/>
  <c r="Q67"/>
  <c r="X39"/>
  <c r="T39"/>
  <c r="Q19" i="2"/>
  <c r="T19"/>
  <c r="AW59" i="6"/>
  <c r="AV59"/>
  <c r="AU59"/>
  <c r="AS59"/>
  <c r="R59"/>
  <c r="Q59"/>
  <c r="X59"/>
  <c r="V59"/>
  <c r="T59"/>
  <c r="P59"/>
  <c r="K59"/>
  <c r="AT59"/>
  <c r="AW58"/>
  <c r="AV58"/>
  <c r="AU58"/>
  <c r="AS58"/>
  <c r="R58"/>
  <c r="Q58"/>
  <c r="X58"/>
  <c r="V58"/>
  <c r="T58"/>
  <c r="P58"/>
  <c r="AY58"/>
  <c r="AW57"/>
  <c r="AV57"/>
  <c r="AU57"/>
  <c r="AS57"/>
  <c r="R57"/>
  <c r="Q57"/>
  <c r="X57"/>
  <c r="V57"/>
  <c r="T57"/>
  <c r="P57"/>
  <c r="AY57"/>
  <c r="AW56"/>
  <c r="AV56"/>
  <c r="AU56"/>
  <c r="AS56"/>
  <c r="R56"/>
  <c r="Q56"/>
  <c r="X56"/>
  <c r="V56"/>
  <c r="T56"/>
  <c r="P56"/>
  <c r="AY56"/>
  <c r="AW55"/>
  <c r="AV55"/>
  <c r="AU55"/>
  <c r="AS55"/>
  <c r="R55"/>
  <c r="Q55"/>
  <c r="X55"/>
  <c r="V55"/>
  <c r="T55"/>
  <c r="P55"/>
  <c r="K55"/>
  <c r="AT55"/>
  <c r="AW54"/>
  <c r="AV54"/>
  <c r="AU54"/>
  <c r="AS54"/>
  <c r="R54"/>
  <c r="Q54"/>
  <c r="X54"/>
  <c r="V54"/>
  <c r="T54"/>
  <c r="P54"/>
  <c r="K54"/>
  <c r="AT54"/>
  <c r="AW53"/>
  <c r="AV53"/>
  <c r="AU53"/>
  <c r="AS53"/>
  <c r="R53"/>
  <c r="Q53"/>
  <c r="X53"/>
  <c r="V53"/>
  <c r="T53"/>
  <c r="P53"/>
  <c r="AY53"/>
  <c r="AW52"/>
  <c r="AV52"/>
  <c r="AU52"/>
  <c r="AS52"/>
  <c r="R52"/>
  <c r="Q52"/>
  <c r="X52"/>
  <c r="V52"/>
  <c r="T52"/>
  <c r="P52"/>
  <c r="AY52"/>
  <c r="AW51"/>
  <c r="AV51"/>
  <c r="AU51"/>
  <c r="AS51"/>
  <c r="R51"/>
  <c r="Q51"/>
  <c r="X51"/>
  <c r="V51"/>
  <c r="T51"/>
  <c r="P51"/>
  <c r="K51"/>
  <c r="AT51"/>
  <c r="AW50"/>
  <c r="AV50"/>
  <c r="AU50"/>
  <c r="AS50"/>
  <c r="R50"/>
  <c r="Q50"/>
  <c r="X50"/>
  <c r="V50"/>
  <c r="T50"/>
  <c r="P50"/>
  <c r="AY50"/>
  <c r="AW49"/>
  <c r="AV49"/>
  <c r="AU49"/>
  <c r="AS49"/>
  <c r="R49"/>
  <c r="Q49"/>
  <c r="X49"/>
  <c r="V49"/>
  <c r="T49"/>
  <c r="P49"/>
  <c r="AW48"/>
  <c r="AV48"/>
  <c r="AU48"/>
  <c r="AS48"/>
  <c r="R48"/>
  <c r="Q48"/>
  <c r="X48"/>
  <c r="V48"/>
  <c r="T48"/>
  <c r="P48"/>
  <c r="AY48"/>
  <c r="AW47"/>
  <c r="AV47"/>
  <c r="AU47"/>
  <c r="AS47"/>
  <c r="R47"/>
  <c r="Q47"/>
  <c r="X47"/>
  <c r="V47"/>
  <c r="T47"/>
  <c r="P47"/>
  <c r="K47"/>
  <c r="AT47"/>
  <c r="AW46"/>
  <c r="AV46"/>
  <c r="AU46"/>
  <c r="AS46"/>
  <c r="R46"/>
  <c r="Q46"/>
  <c r="X46"/>
  <c r="V46"/>
  <c r="T46"/>
  <c r="P46"/>
  <c r="K46"/>
  <c r="AT46"/>
  <c r="AW45"/>
  <c r="AV45"/>
  <c r="AU45"/>
  <c r="AS45"/>
  <c r="R45"/>
  <c r="Q45"/>
  <c r="X45"/>
  <c r="V45"/>
  <c r="T45"/>
  <c r="P45"/>
  <c r="AW44"/>
  <c r="AV44"/>
  <c r="AU44"/>
  <c r="AS44"/>
  <c r="R44"/>
  <c r="Q44"/>
  <c r="X44"/>
  <c r="V44"/>
  <c r="T44"/>
  <c r="P44"/>
  <c r="AY44"/>
  <c r="AW43"/>
  <c r="AV43"/>
  <c r="AU43"/>
  <c r="AS43"/>
  <c r="R43"/>
  <c r="Q43"/>
  <c r="X43"/>
  <c r="V43"/>
  <c r="T43"/>
  <c r="P43"/>
  <c r="K43"/>
  <c r="AT43"/>
  <c r="AW42"/>
  <c r="AV42"/>
  <c r="AU42"/>
  <c r="AS42"/>
  <c r="R42"/>
  <c r="Q42"/>
  <c r="X42"/>
  <c r="V42"/>
  <c r="T42"/>
  <c r="P42"/>
  <c r="AY42"/>
  <c r="AW41"/>
  <c r="AV41"/>
  <c r="AU41"/>
  <c r="AS41"/>
  <c r="R41"/>
  <c r="Q41"/>
  <c r="X41"/>
  <c r="V41"/>
  <c r="T41"/>
  <c r="P41"/>
  <c r="AW40"/>
  <c r="AV40"/>
  <c r="AU40"/>
  <c r="AS40"/>
  <c r="R40"/>
  <c r="Q40"/>
  <c r="X40"/>
  <c r="V40"/>
  <c r="T40"/>
  <c r="P40"/>
  <c r="AY40"/>
  <c r="AW39"/>
  <c r="AV39"/>
  <c r="AU39"/>
  <c r="AS39"/>
  <c r="R39"/>
  <c r="Q39"/>
  <c r="X39"/>
  <c r="V39"/>
  <c r="T39"/>
  <c r="P39"/>
  <c r="AY39"/>
  <c r="AW38"/>
  <c r="AV38"/>
  <c r="AU38"/>
  <c r="AS38"/>
  <c r="R38"/>
  <c r="Q38"/>
  <c r="X38"/>
  <c r="V38"/>
  <c r="T38"/>
  <c r="P38"/>
  <c r="K38"/>
  <c r="AT38"/>
  <c r="AW37"/>
  <c r="AV37"/>
  <c r="AU37"/>
  <c r="AS37"/>
  <c r="R37"/>
  <c r="Q37"/>
  <c r="X37"/>
  <c r="X36"/>
  <c r="V37"/>
  <c r="V36"/>
  <c r="T37"/>
  <c r="P37"/>
  <c r="K37"/>
  <c r="AT37"/>
  <c r="AW35"/>
  <c r="AV35"/>
  <c r="AU35"/>
  <c r="AS35"/>
  <c r="R35"/>
  <c r="Q35"/>
  <c r="X35"/>
  <c r="V35"/>
  <c r="T35"/>
  <c r="P35"/>
  <c r="K35"/>
  <c r="AT35"/>
  <c r="AW34"/>
  <c r="AV34"/>
  <c r="AU34"/>
  <c r="AS34"/>
  <c r="R34"/>
  <c r="Q34"/>
  <c r="X34"/>
  <c r="V34"/>
  <c r="T34"/>
  <c r="P34"/>
  <c r="AY34"/>
  <c r="AW33"/>
  <c r="AV33"/>
  <c r="AU33"/>
  <c r="AS33"/>
  <c r="R33"/>
  <c r="Q33"/>
  <c r="X33"/>
  <c r="V33"/>
  <c r="T33"/>
  <c r="P33"/>
  <c r="K33"/>
  <c r="AT33"/>
  <c r="AW32"/>
  <c r="AV32"/>
  <c r="AU32"/>
  <c r="AS32"/>
  <c r="R32"/>
  <c r="Q32"/>
  <c r="X32"/>
  <c r="V32"/>
  <c r="T32"/>
  <c r="P32"/>
  <c r="K32"/>
  <c r="AT32"/>
  <c r="AW31"/>
  <c r="AV31"/>
  <c r="AU31"/>
  <c r="AS31"/>
  <c r="R31"/>
  <c r="Q31"/>
  <c r="X31"/>
  <c r="V31"/>
  <c r="T31"/>
  <c r="P31"/>
  <c r="AY31"/>
  <c r="AW29"/>
  <c r="AV29"/>
  <c r="AU29"/>
  <c r="AS29"/>
  <c r="R29"/>
  <c r="Q29"/>
  <c r="X29"/>
  <c r="V29"/>
  <c r="T29"/>
  <c r="P29"/>
  <c r="AW28"/>
  <c r="AV28"/>
  <c r="AU28"/>
  <c r="AS28"/>
  <c r="R28"/>
  <c r="Q28"/>
  <c r="X28"/>
  <c r="V28"/>
  <c r="T28"/>
  <c r="P28"/>
  <c r="AY28"/>
  <c r="AW27"/>
  <c r="AV27"/>
  <c r="AU27"/>
  <c r="AS27"/>
  <c r="R27"/>
  <c r="Q27"/>
  <c r="X27"/>
  <c r="V27"/>
  <c r="T27"/>
  <c r="P27"/>
  <c r="AY27"/>
  <c r="AW26"/>
  <c r="AV26"/>
  <c r="AU26"/>
  <c r="AS26"/>
  <c r="R26"/>
  <c r="Q26"/>
  <c r="X26"/>
  <c r="V26"/>
  <c r="T26"/>
  <c r="P26"/>
  <c r="AY26"/>
  <c r="AW25"/>
  <c r="AV25"/>
  <c r="AU25"/>
  <c r="AS25"/>
  <c r="R25"/>
  <c r="Q25"/>
  <c r="X25"/>
  <c r="V25"/>
  <c r="T25"/>
  <c r="P25"/>
  <c r="AY25"/>
  <c r="AW24"/>
  <c r="AV24"/>
  <c r="AU24"/>
  <c r="AS24"/>
  <c r="R24"/>
  <c r="Q24"/>
  <c r="X24"/>
  <c r="V24"/>
  <c r="T24"/>
  <c r="P24"/>
  <c r="K24"/>
  <c r="AT24"/>
  <c r="AW23"/>
  <c r="AV23"/>
  <c r="AU23"/>
  <c r="AS23"/>
  <c r="R23"/>
  <c r="Q23"/>
  <c r="X23"/>
  <c r="V23"/>
  <c r="T23"/>
  <c r="P23"/>
  <c r="K23"/>
  <c r="AT23"/>
  <c r="AW22"/>
  <c r="AV22"/>
  <c r="AU22"/>
  <c r="AS22"/>
  <c r="R22"/>
  <c r="Q22"/>
  <c r="X22"/>
  <c r="V22"/>
  <c r="T22"/>
  <c r="P22"/>
  <c r="AY22"/>
  <c r="AW21"/>
  <c r="AV21"/>
  <c r="AU21"/>
  <c r="AS21"/>
  <c r="R21"/>
  <c r="Q21"/>
  <c r="X21"/>
  <c r="V21"/>
  <c r="T21"/>
  <c r="P21"/>
  <c r="AY21"/>
  <c r="AW20"/>
  <c r="AV20"/>
  <c r="AU20"/>
  <c r="AS20"/>
  <c r="R20"/>
  <c r="Q20"/>
  <c r="X20"/>
  <c r="V20"/>
  <c r="T20"/>
  <c r="P20"/>
  <c r="K20"/>
  <c r="AT20"/>
  <c r="AW19"/>
  <c r="AV19"/>
  <c r="AU19"/>
  <c r="AS19"/>
  <c r="R19"/>
  <c r="Q19"/>
  <c r="X19"/>
  <c r="V19"/>
  <c r="V18"/>
  <c r="V17"/>
  <c r="T19"/>
  <c r="P19"/>
  <c r="K19"/>
  <c r="AT19"/>
  <c r="AW31" i="5"/>
  <c r="AV31"/>
  <c r="AU31"/>
  <c r="AS31"/>
  <c r="R31"/>
  <c r="Q31"/>
  <c r="X31"/>
  <c r="V31"/>
  <c r="V29"/>
  <c r="T31"/>
  <c r="P31"/>
  <c r="K31"/>
  <c r="AT31"/>
  <c r="AW30"/>
  <c r="AV30"/>
  <c r="AU30"/>
  <c r="AS30"/>
  <c r="R30"/>
  <c r="Q30"/>
  <c r="X30"/>
  <c r="V30"/>
  <c r="T30"/>
  <c r="P30"/>
  <c r="AY30"/>
  <c r="AW28"/>
  <c r="AV28"/>
  <c r="AU28"/>
  <c r="AS28"/>
  <c r="R28"/>
  <c r="R27"/>
  <c r="Q28"/>
  <c r="Q27"/>
  <c r="X28"/>
  <c r="X27"/>
  <c r="V28"/>
  <c r="V27"/>
  <c r="T28"/>
  <c r="T27"/>
  <c r="P28"/>
  <c r="AY28"/>
  <c r="AY27"/>
  <c r="K27"/>
  <c r="AW26"/>
  <c r="AV26"/>
  <c r="AU26"/>
  <c r="AS26"/>
  <c r="R26"/>
  <c r="Q26"/>
  <c r="X26"/>
  <c r="V26"/>
  <c r="T26"/>
  <c r="P26"/>
  <c r="AY26"/>
  <c r="AW25"/>
  <c r="AV25"/>
  <c r="AU25"/>
  <c r="AS25"/>
  <c r="R25"/>
  <c r="Q25"/>
  <c r="X25"/>
  <c r="V25"/>
  <c r="T25"/>
  <c r="P25"/>
  <c r="AW23"/>
  <c r="AV23"/>
  <c r="AU23"/>
  <c r="AS23"/>
  <c r="R23"/>
  <c r="Q23"/>
  <c r="X23"/>
  <c r="V23"/>
  <c r="T23"/>
  <c r="P23"/>
  <c r="AY23"/>
  <c r="AW22"/>
  <c r="AV22"/>
  <c r="AU22"/>
  <c r="AS22"/>
  <c r="R22"/>
  <c r="Q22"/>
  <c r="X22"/>
  <c r="V22"/>
  <c r="T22"/>
  <c r="P22"/>
  <c r="AY22"/>
  <c r="AW21"/>
  <c r="AV21"/>
  <c r="AU21"/>
  <c r="AS21"/>
  <c r="R21"/>
  <c r="Q21"/>
  <c r="X21"/>
  <c r="V21"/>
  <c r="T21"/>
  <c r="P21"/>
  <c r="AY21"/>
  <c r="AW20"/>
  <c r="AV20"/>
  <c r="AU20"/>
  <c r="AS20"/>
  <c r="R20"/>
  <c r="Q20"/>
  <c r="X20"/>
  <c r="V20"/>
  <c r="T20"/>
  <c r="P20"/>
  <c r="AW19"/>
  <c r="AV19"/>
  <c r="AU19"/>
  <c r="AS19"/>
  <c r="R19"/>
  <c r="Q19"/>
  <c r="X19"/>
  <c r="V19"/>
  <c r="T19"/>
  <c r="T18"/>
  <c r="P19"/>
  <c r="AY19"/>
  <c r="BI28" i="4"/>
  <c r="BH28"/>
  <c r="BG28"/>
  <c r="BE28"/>
  <c r="R28"/>
  <c r="R27"/>
  <c r="Q28"/>
  <c r="Q27"/>
  <c r="X28"/>
  <c r="X27"/>
  <c r="V28"/>
  <c r="V27"/>
  <c r="T28"/>
  <c r="T27"/>
  <c r="P28"/>
  <c r="BK28"/>
  <c r="BK27"/>
  <c r="K27"/>
  <c r="BI26"/>
  <c r="BH26"/>
  <c r="BG26"/>
  <c r="BE26"/>
  <c r="R26"/>
  <c r="Q26"/>
  <c r="X26"/>
  <c r="V26"/>
  <c r="T26"/>
  <c r="P26"/>
  <c r="BK26"/>
  <c r="BI25"/>
  <c r="BH25"/>
  <c r="BG25"/>
  <c r="BE25"/>
  <c r="R25"/>
  <c r="Q25"/>
  <c r="X25"/>
  <c r="V25"/>
  <c r="T25"/>
  <c r="P25"/>
  <c r="BK25"/>
  <c r="BI24"/>
  <c r="BH24"/>
  <c r="BG24"/>
  <c r="BE24"/>
  <c r="R24"/>
  <c r="Q24"/>
  <c r="X24"/>
  <c r="V24"/>
  <c r="T24"/>
  <c r="P24"/>
  <c r="BI23"/>
  <c r="BH23"/>
  <c r="BG23"/>
  <c r="BE23"/>
  <c r="R23"/>
  <c r="Q23"/>
  <c r="X23"/>
  <c r="V23"/>
  <c r="T23"/>
  <c r="P23"/>
  <c r="BK23"/>
  <c r="BI22"/>
  <c r="BH22"/>
  <c r="BG22"/>
  <c r="BE22"/>
  <c r="R22"/>
  <c r="Q22"/>
  <c r="X22"/>
  <c r="V22"/>
  <c r="T22"/>
  <c r="P22"/>
  <c r="BK22"/>
  <c r="BI21"/>
  <c r="BH21"/>
  <c r="BG21"/>
  <c r="BE21"/>
  <c r="R21"/>
  <c r="Q21"/>
  <c r="X21"/>
  <c r="X19"/>
  <c r="X18"/>
  <c r="V21"/>
  <c r="T21"/>
  <c r="P21"/>
  <c r="BK21"/>
  <c r="BI20"/>
  <c r="BH20"/>
  <c r="BG20"/>
  <c r="BE20"/>
  <c r="R20"/>
  <c r="Q20"/>
  <c r="X20"/>
  <c r="V20"/>
  <c r="V19"/>
  <c r="V18"/>
  <c r="T20"/>
  <c r="P20"/>
  <c r="BK20"/>
  <c r="AW72" i="3"/>
  <c r="AV72"/>
  <c r="AU72"/>
  <c r="AS72"/>
  <c r="K72"/>
  <c r="AT72"/>
  <c r="AW70"/>
  <c r="AV70"/>
  <c r="AU70"/>
  <c r="AS70"/>
  <c r="AY70"/>
  <c r="AW69"/>
  <c r="AV69"/>
  <c r="AU69"/>
  <c r="AS69"/>
  <c r="AY69"/>
  <c r="AW68"/>
  <c r="AV68"/>
  <c r="AU68"/>
  <c r="AS68"/>
  <c r="AY68"/>
  <c r="AW66"/>
  <c r="AV66"/>
  <c r="AU66"/>
  <c r="AS66"/>
  <c r="K66"/>
  <c r="AT66"/>
  <c r="AY66"/>
  <c r="AY65"/>
  <c r="K65"/>
  <c r="AW64"/>
  <c r="AV64"/>
  <c r="AU64"/>
  <c r="AS64"/>
  <c r="AY64"/>
  <c r="AW63"/>
  <c r="AV63"/>
  <c r="AU63"/>
  <c r="AS63"/>
  <c r="K63"/>
  <c r="AT63"/>
  <c r="AY63"/>
  <c r="AW62"/>
  <c r="AV62"/>
  <c r="AU62"/>
  <c r="AS62"/>
  <c r="K62"/>
  <c r="AT62"/>
  <c r="AY62"/>
  <c r="AW61"/>
  <c r="AV61"/>
  <c r="AU61"/>
  <c r="AS61"/>
  <c r="AW60"/>
  <c r="AV60"/>
  <c r="AU60"/>
  <c r="AS60"/>
  <c r="AY60"/>
  <c r="AW59"/>
  <c r="AV59"/>
  <c r="AU59"/>
  <c r="AS59"/>
  <c r="AY59"/>
  <c r="K59"/>
  <c r="AT59"/>
  <c r="AW58"/>
  <c r="AV58"/>
  <c r="AU58"/>
  <c r="AS58"/>
  <c r="K58"/>
  <c r="AT58"/>
  <c r="AY58"/>
  <c r="AW57"/>
  <c r="AV57"/>
  <c r="AU57"/>
  <c r="AS57"/>
  <c r="AW56"/>
  <c r="AV56"/>
  <c r="AU56"/>
  <c r="AS56"/>
  <c r="AY56"/>
  <c r="AW55"/>
  <c r="AV55"/>
  <c r="AU55"/>
  <c r="AS55"/>
  <c r="AW54"/>
  <c r="AV54"/>
  <c r="AU54"/>
  <c r="AS54"/>
  <c r="AY54"/>
  <c r="AW53"/>
  <c r="AV53"/>
  <c r="AU53"/>
  <c r="AS53"/>
  <c r="K53"/>
  <c r="AT53"/>
  <c r="AW52"/>
  <c r="AV52"/>
  <c r="AU52"/>
  <c r="AS52"/>
  <c r="AY52"/>
  <c r="AW51"/>
  <c r="AV51"/>
  <c r="AU51"/>
  <c r="AS51"/>
  <c r="K51"/>
  <c r="AT51"/>
  <c r="AW50"/>
  <c r="AV50"/>
  <c r="AU50"/>
  <c r="AS50"/>
  <c r="AW49"/>
  <c r="AV49"/>
  <c r="AU49"/>
  <c r="AS49"/>
  <c r="AW48"/>
  <c r="AV48"/>
  <c r="AU48"/>
  <c r="AS48"/>
  <c r="AY48"/>
  <c r="AW47"/>
  <c r="AV47"/>
  <c r="AU47"/>
  <c r="AS47"/>
  <c r="K47"/>
  <c r="AT47"/>
  <c r="AY47"/>
  <c r="AW46"/>
  <c r="AV46"/>
  <c r="AU46"/>
  <c r="AS46"/>
  <c r="K46"/>
  <c r="AT46"/>
  <c r="AY46"/>
  <c r="AW45"/>
  <c r="AV45"/>
  <c r="AU45"/>
  <c r="AS45"/>
  <c r="AW44"/>
  <c r="AV44"/>
  <c r="AU44"/>
  <c r="AS44"/>
  <c r="AY44"/>
  <c r="AW43"/>
  <c r="AV43"/>
  <c r="AU43"/>
  <c r="AS43"/>
  <c r="K43"/>
  <c r="AT43"/>
  <c r="AY43"/>
  <c r="AW42"/>
  <c r="AV42"/>
  <c r="AU42"/>
  <c r="AS42"/>
  <c r="AY42"/>
  <c r="AW41"/>
  <c r="AV41"/>
  <c r="AU41"/>
  <c r="AS41"/>
  <c r="AY41"/>
  <c r="AW40"/>
  <c r="AV40"/>
  <c r="AU40"/>
  <c r="AS40"/>
  <c r="AY40"/>
  <c r="K40"/>
  <c r="AT40"/>
  <c r="AW38"/>
  <c r="AV38"/>
  <c r="AU38"/>
  <c r="AS38"/>
  <c r="AW37"/>
  <c r="AV37"/>
  <c r="AU37"/>
  <c r="AS37"/>
  <c r="AY37"/>
  <c r="AW36"/>
  <c r="AV36"/>
  <c r="AU36"/>
  <c r="AS36"/>
  <c r="AY36"/>
  <c r="AW35"/>
  <c r="AV35"/>
  <c r="AU35"/>
  <c r="AS35"/>
  <c r="AY35"/>
  <c r="K35"/>
  <c r="AT35"/>
  <c r="AW34"/>
  <c r="AV34"/>
  <c r="AU34"/>
  <c r="AS34"/>
  <c r="AW33"/>
  <c r="AV33"/>
  <c r="AU33"/>
  <c r="AS33"/>
  <c r="AY33"/>
  <c r="AW32"/>
  <c r="AV32"/>
  <c r="AU32"/>
  <c r="AS32"/>
  <c r="K32"/>
  <c r="AT32"/>
  <c r="AY32"/>
  <c r="AW30"/>
  <c r="AV30"/>
  <c r="AU30"/>
  <c r="AS30"/>
  <c r="AY30"/>
  <c r="AW29"/>
  <c r="AV29"/>
  <c r="AU29"/>
  <c r="AS29"/>
  <c r="AY29"/>
  <c r="AW28"/>
  <c r="AV28"/>
  <c r="AU28"/>
  <c r="AS28"/>
  <c r="AY28"/>
  <c r="K28"/>
  <c r="AT28"/>
  <c r="AW26"/>
  <c r="AV26"/>
  <c r="AU26"/>
  <c r="AS26"/>
  <c r="K26"/>
  <c r="AT26"/>
  <c r="AW25"/>
  <c r="AV25"/>
  <c r="AU25"/>
  <c r="AS25"/>
  <c r="AW24"/>
  <c r="AV24"/>
  <c r="AU24"/>
  <c r="AS24"/>
  <c r="AY24"/>
  <c r="AW23"/>
  <c r="AV23"/>
  <c r="AU23"/>
  <c r="AS23"/>
  <c r="AY23"/>
  <c r="AW22"/>
  <c r="AV22"/>
  <c r="AU22"/>
  <c r="AS22"/>
  <c r="AY22"/>
  <c r="AW21"/>
  <c r="AV21"/>
  <c r="AU21"/>
  <c r="AS21"/>
  <c r="K21"/>
  <c r="AT21"/>
  <c r="AW20"/>
  <c r="AV20"/>
  <c r="AU20"/>
  <c r="AS20"/>
  <c r="AY20"/>
  <c r="BI27" i="2"/>
  <c r="BH27"/>
  <c r="BG27"/>
  <c r="BE27"/>
  <c r="K27"/>
  <c r="BF27"/>
  <c r="BK27"/>
  <c r="BI26"/>
  <c r="BH26"/>
  <c r="BG26"/>
  <c r="BE26"/>
  <c r="BK26"/>
  <c r="K26"/>
  <c r="BF26"/>
  <c r="BI25"/>
  <c r="BH25"/>
  <c r="BG25"/>
  <c r="BE25"/>
  <c r="BK25"/>
  <c r="BI23"/>
  <c r="BH23"/>
  <c r="BG23"/>
  <c r="BE23"/>
  <c r="BK23"/>
  <c r="K23"/>
  <c r="BF23"/>
  <c r="BI22"/>
  <c r="BH22"/>
  <c r="BG22"/>
  <c r="BE22"/>
  <c r="BI21"/>
  <c r="BH21"/>
  <c r="BG21"/>
  <c r="BE21"/>
  <c r="BK21"/>
  <c r="AY34" i="3"/>
  <c r="K34"/>
  <c r="AT34"/>
  <c r="AY49"/>
  <c r="K49"/>
  <c r="AT49"/>
  <c r="K25" i="6"/>
  <c r="AT25"/>
  <c r="AY49"/>
  <c r="K49"/>
  <c r="AT49"/>
  <c r="BK22" i="2"/>
  <c r="K22"/>
  <c r="BF22"/>
  <c r="AY57" i="3"/>
  <c r="K57"/>
  <c r="AT57"/>
  <c r="K21" i="6"/>
  <c r="AT21"/>
  <c r="K57"/>
  <c r="AT57"/>
  <c r="K24" i="3"/>
  <c r="AT24"/>
  <c r="AY45"/>
  <c r="K45"/>
  <c r="AT45"/>
  <c r="AY45" i="6"/>
  <c r="K45"/>
  <c r="AT45"/>
  <c r="K68" i="3"/>
  <c r="AT68"/>
  <c r="K53" i="6"/>
  <c r="AT53"/>
  <c r="K41" i="3"/>
  <c r="AT41"/>
  <c r="AY72"/>
  <c r="AY29" i="6"/>
  <c r="K29"/>
  <c r="AT29"/>
  <c r="AY41"/>
  <c r="K41"/>
  <c r="AT41"/>
  <c r="AY38" i="3"/>
  <c r="K38"/>
  <c r="AT38"/>
  <c r="AY53"/>
  <c r="AY61"/>
  <c r="K61"/>
  <c r="AT61"/>
  <c r="K23"/>
  <c r="AT23"/>
  <c r="K37"/>
  <c r="AT37"/>
  <c r="K52"/>
  <c r="AT52"/>
  <c r="K40" i="6"/>
  <c r="AT40"/>
  <c r="K33" i="3"/>
  <c r="AT33"/>
  <c r="K56"/>
  <c r="AT56"/>
  <c r="K25" i="4"/>
  <c r="BF25"/>
  <c r="V18" i="3"/>
  <c r="K48" i="6"/>
  <c r="AT48"/>
  <c r="V18" i="5"/>
  <c r="T29"/>
  <c r="T24"/>
  <c r="T17"/>
  <c r="T19" i="4"/>
  <c r="T18"/>
  <c r="K21"/>
  <c r="BF21"/>
  <c r="K39" i="6"/>
  <c r="AT39"/>
  <c r="AY35"/>
  <c r="K34"/>
  <c r="AT34"/>
  <c r="K19" i="5"/>
  <c r="AT19"/>
  <c r="AY31"/>
  <c r="R24"/>
  <c r="R29"/>
  <c r="K20" i="4"/>
  <c r="BF20"/>
  <c r="K26"/>
  <c r="BF26"/>
  <c r="R19"/>
  <c r="R18"/>
  <c r="X18" i="3"/>
  <c r="T36" i="6"/>
  <c r="X18"/>
  <c r="X17"/>
  <c r="T18"/>
  <c r="T17"/>
  <c r="R36"/>
  <c r="K58"/>
  <c r="AT58"/>
  <c r="R18"/>
  <c r="AY37"/>
  <c r="AY55"/>
  <c r="X24" i="5"/>
  <c r="R18"/>
  <c r="X18"/>
  <c r="Q18"/>
  <c r="K22"/>
  <c r="AT22"/>
  <c r="AY26" i="3"/>
  <c r="K56" i="6"/>
  <c r="AT56"/>
  <c r="AY19"/>
  <c r="K64" i="3"/>
  <c r="AT64"/>
  <c r="K30" i="5"/>
  <c r="AT30"/>
  <c r="K69" i="3"/>
  <c r="AT69"/>
  <c r="AY27"/>
  <c r="K27"/>
  <c r="K20"/>
  <c r="AT20"/>
  <c r="K36"/>
  <c r="AT36"/>
  <c r="Q29" i="5"/>
  <c r="AY29"/>
  <c r="K29"/>
  <c r="K42" i="6"/>
  <c r="AT42"/>
  <c r="K50"/>
  <c r="AT50"/>
  <c r="AY47"/>
  <c r="K44"/>
  <c r="AT44"/>
  <c r="Q36"/>
  <c r="K52"/>
  <c r="AT52"/>
  <c r="K26" i="5"/>
  <c r="AT26"/>
  <c r="Q24"/>
  <c r="K23"/>
  <c r="AT23"/>
  <c r="K21"/>
  <c r="AT21"/>
  <c r="AY33" i="6"/>
  <c r="AY32"/>
  <c r="K31"/>
  <c r="AT31"/>
  <c r="K28"/>
  <c r="AT28"/>
  <c r="K27"/>
  <c r="AT27"/>
  <c r="K26"/>
  <c r="AT26"/>
  <c r="AY23"/>
  <c r="Q18"/>
  <c r="K22"/>
  <c r="AT22"/>
  <c r="AY20"/>
  <c r="K28" i="4"/>
  <c r="BF28"/>
  <c r="K23"/>
  <c r="BF23"/>
  <c r="K22"/>
  <c r="BF22"/>
  <c r="Q19"/>
  <c r="BK24" i="2"/>
  <c r="K24"/>
  <c r="BK20"/>
  <c r="K21"/>
  <c r="BF21"/>
  <c r="K54" i="3"/>
  <c r="AT54"/>
  <c r="AY51"/>
  <c r="K60"/>
  <c r="AT60"/>
  <c r="K48"/>
  <c r="AT48"/>
  <c r="K44"/>
  <c r="AT44"/>
  <c r="K42"/>
  <c r="AT42"/>
  <c r="AY31"/>
  <c r="K31"/>
  <c r="K30"/>
  <c r="AT30"/>
  <c r="K29"/>
  <c r="AT29"/>
  <c r="K22"/>
  <c r="AT22"/>
  <c r="AY21"/>
  <c r="K70"/>
  <c r="AT70"/>
  <c r="AY67"/>
  <c r="K67"/>
  <c r="R18"/>
  <c r="K20" i="2"/>
  <c r="AY25" i="3"/>
  <c r="K25"/>
  <c r="AT25"/>
  <c r="T18"/>
  <c r="AY50"/>
  <c r="K50"/>
  <c r="AT50"/>
  <c r="V24" i="5"/>
  <c r="V17"/>
  <c r="AY55" i="3"/>
  <c r="K55"/>
  <c r="AT55"/>
  <c r="BK24" i="4"/>
  <c r="BK19"/>
  <c r="K24"/>
  <c r="BF24"/>
  <c r="AY20" i="5"/>
  <c r="AY18"/>
  <c r="K20"/>
  <c r="AT20"/>
  <c r="K25"/>
  <c r="AT25"/>
  <c r="AY25"/>
  <c r="AY24"/>
  <c r="K24"/>
  <c r="X29"/>
  <c r="X17"/>
  <c r="AY24" i="6"/>
  <c r="AY38"/>
  <c r="AY43"/>
  <c r="AY46"/>
  <c r="AY51"/>
  <c r="AY54"/>
  <c r="AY59"/>
  <c r="K25" i="2"/>
  <c r="BF25"/>
  <c r="K28" i="5"/>
  <c r="AT28"/>
  <c r="AY18" i="6"/>
  <c r="K18"/>
  <c r="R17"/>
  <c r="R17" i="5"/>
  <c r="AY19" i="3"/>
  <c r="K19"/>
  <c r="BK19" i="2"/>
  <c r="K19"/>
  <c r="Q17" i="6"/>
  <c r="Q17" i="5"/>
  <c r="Q18" i="4"/>
  <c r="Q18" i="3"/>
  <c r="K19" i="4"/>
  <c r="BK18"/>
  <c r="K18"/>
  <c r="AY39" i="3"/>
  <c r="K39"/>
  <c r="AY36" i="6"/>
  <c r="K36"/>
  <c r="K18" i="5"/>
  <c r="AY17"/>
  <c r="K17"/>
  <c r="AY17" i="6"/>
  <c r="K17"/>
  <c r="AY18" i="3"/>
  <c r="K18"/>
</calcChain>
</file>

<file path=xl/sharedStrings.xml><?xml version="1.0" encoding="utf-8"?>
<sst xmlns="http://schemas.openxmlformats.org/spreadsheetml/2006/main" count="1860" uniqueCount="373">
  <si>
    <t/>
  </si>
  <si>
    <t>20</t>
  </si>
  <si>
    <t>Stavba:</t>
  </si>
  <si>
    <t>Miesto:</t>
  </si>
  <si>
    <t>Dátum:</t>
  </si>
  <si>
    <t>Objednávateľ:</t>
  </si>
  <si>
    <t>Zhotoviteľ:</t>
  </si>
  <si>
    <t>Projektant:</t>
  </si>
  <si>
    <t>Spracovateľ:</t>
  </si>
  <si>
    <t>DPH</t>
  </si>
  <si>
    <t>znížená</t>
  </si>
  <si>
    <t>EUR</t>
  </si>
  <si>
    <t>Kód</t>
  </si>
  <si>
    <t>Popis</t>
  </si>
  <si>
    <t>Typ</t>
  </si>
  <si>
    <t>D</t>
  </si>
  <si>
    <t>0</t>
  </si>
  <si>
    <t>1</t>
  </si>
  <si>
    <t>Objekt:</t>
  </si>
  <si>
    <t>Cena celkom [EUR]</t>
  </si>
  <si>
    <t>Náklady z rozpočtu</t>
  </si>
  <si>
    <t>-1</t>
  </si>
  <si>
    <t>PČ</t>
  </si>
  <si>
    <t>MJ</t>
  </si>
  <si>
    <t>Množstvo</t>
  </si>
  <si>
    <t>J. materiál [EUR]</t>
  </si>
  <si>
    <t>J. montáž [EUR]</t>
  </si>
  <si>
    <t>Cenová sústava</t>
  </si>
  <si>
    <t>J.cena [EUR]</t>
  </si>
  <si>
    <t>Materiál celkom [EUR]</t>
  </si>
  <si>
    <t>Montáž celkom [EUR]</t>
  </si>
  <si>
    <t>J. Nh [h]</t>
  </si>
  <si>
    <t>Nh celkom [h]</t>
  </si>
  <si>
    <t>J. hmotnosť [t]</t>
  </si>
  <si>
    <t>Hmotnosť celkom [t]</t>
  </si>
  <si>
    <t>J. suť [t]</t>
  </si>
  <si>
    <t>Suť Celkom [t]</t>
  </si>
  <si>
    <t>Zemné práce</t>
  </si>
  <si>
    <t>ROZPOCET</t>
  </si>
  <si>
    <t>K</t>
  </si>
  <si>
    <t>113107124</t>
  </si>
  <si>
    <t>Odstránenie krytu v ploche do 200 m2 z kameniva hrubého drveného, hr.300 do 400mm,  -0,5600t</t>
  </si>
  <si>
    <t>m2</t>
  </si>
  <si>
    <t>4</t>
  </si>
  <si>
    <t>2</t>
  </si>
  <si>
    <t>113107131</t>
  </si>
  <si>
    <t>Odstránenie krytu v ploche do 200 m2 z betónu prostého, hr. vrstvy do 150 mm,  -0,22500t</t>
  </si>
  <si>
    <t>3</t>
  </si>
  <si>
    <t>113206111</t>
  </si>
  <si>
    <t>Vytrhanie obrúb betónových, s vybúraním lôžka, z krajníkov alebo obrubníkov stojatých,  -0,14500t</t>
  </si>
  <si>
    <t>m</t>
  </si>
  <si>
    <t>6</t>
  </si>
  <si>
    <t>9</t>
  </si>
  <si>
    <t>Ostatné konštrukcie a práce-búranie</t>
  </si>
  <si>
    <t>979081111</t>
  </si>
  <si>
    <t>Odvoz sutiny a vybúraných hmôt na skládku do 1 km</t>
  </si>
  <si>
    <t>t</t>
  </si>
  <si>
    <t>8</t>
  </si>
  <si>
    <t>5</t>
  </si>
  <si>
    <t>979081121</t>
  </si>
  <si>
    <t>Odvoz sutiny a vybúraných hmôt na skládku za každý ďalší 1 km</t>
  </si>
  <si>
    <t>10</t>
  </si>
  <si>
    <t>979089012</t>
  </si>
  <si>
    <t>Poplatok za skladovanie - betón, štrk</t>
  </si>
  <si>
    <t>12</t>
  </si>
  <si>
    <t>131201102</t>
  </si>
  <si>
    <t>Výkop nezapaženej jamy v hornine 3, nad 100 do 1000 m3</t>
  </si>
  <si>
    <t>m3</t>
  </si>
  <si>
    <t>-1581943539</t>
  </si>
  <si>
    <t>131201109</t>
  </si>
  <si>
    <t>Hĺbenie nezapažených jám a zárezov. Príplatok za lepivosť horniny 3</t>
  </si>
  <si>
    <t>211709557</t>
  </si>
  <si>
    <t>162201101</t>
  </si>
  <si>
    <t>Vodorovné premiestnenie výkopku z horniny 1-4 do 20m</t>
  </si>
  <si>
    <t>162501102</t>
  </si>
  <si>
    <t>Vodorovné premiestnenie výkopku po spevnenej ceste z horniny tr.1-4, do 100 m3 na vzdialenosť do 3000 m</t>
  </si>
  <si>
    <t>-836763704</t>
  </si>
  <si>
    <t>162501105</t>
  </si>
  <si>
    <t>Vodorovné premiestnenie výkopku po spevnenej ceste z horniny tr.1-4, do 100 m3, príplatok k cene za každých ďalšich a začatých 1000 m</t>
  </si>
  <si>
    <t>978961953</t>
  </si>
  <si>
    <t>171201201</t>
  </si>
  <si>
    <t>Uloženie sypaniny na skládky do 100 m3</t>
  </si>
  <si>
    <t>7</t>
  </si>
  <si>
    <t>171209002</t>
  </si>
  <si>
    <t>Poplatok za skladovanie - zemina a kamenivo</t>
  </si>
  <si>
    <t>Zakladanie</t>
  </si>
  <si>
    <t>215901101</t>
  </si>
  <si>
    <t>Zhutnenie podložia z rastlej horniny 1 až 4 pod násypy, z hornina súdržných do 92 % PS a nesúdržných</t>
  </si>
  <si>
    <t>14</t>
  </si>
  <si>
    <t>289971221</t>
  </si>
  <si>
    <t>Zhotovenie vrstvy z geotextílie na uprav. povrchu</t>
  </si>
  <si>
    <t>16</t>
  </si>
  <si>
    <t>M</t>
  </si>
  <si>
    <t>6936655000n</t>
  </si>
  <si>
    <t>Separačno-výstužná geotextília</t>
  </si>
  <si>
    <t>18</t>
  </si>
  <si>
    <t>Komunikácie</t>
  </si>
  <si>
    <t>11</t>
  </si>
  <si>
    <t>564851111</t>
  </si>
  <si>
    <t>Podklad zo štrkodrviny fr. 0-32 s rozprestrením a zhutnením, hr.po zhutnení 150 mm</t>
  </si>
  <si>
    <t>564851111d</t>
  </si>
  <si>
    <t>Podklad zo štrkodrviny deklarovaná 31,5 (45) GC s rozprestrením a zhutnením, hr.po zhutnení 150 mm</t>
  </si>
  <si>
    <t>22</t>
  </si>
  <si>
    <t>13</t>
  </si>
  <si>
    <t>564861111</t>
  </si>
  <si>
    <t>Podklad zo štrkodrviny fr. 0-32 s rozprestrením a zhutnením, hr.po zhutnení 200 mm</t>
  </si>
  <si>
    <t>24</t>
  </si>
  <si>
    <t>567122114</t>
  </si>
  <si>
    <t>Podklad z kameniva spevneného cementom s rozprestretím a zhutnením, CBGM C 8/10, po zhutnení hr. 150 mm</t>
  </si>
  <si>
    <t>26</t>
  </si>
  <si>
    <t>15</t>
  </si>
  <si>
    <t>581121111</t>
  </si>
  <si>
    <t>Kryt cementobetónový CBIII s uzatváracím náterom a metličkovou povrchovou úpravou, hr.150 mm</t>
  </si>
  <si>
    <t>28</t>
  </si>
  <si>
    <t>596911111</t>
  </si>
  <si>
    <t>Kladenie zámkovej dlažby hr.6cm pre peších do 20 m2</t>
  </si>
  <si>
    <t>30</t>
  </si>
  <si>
    <t>17</t>
  </si>
  <si>
    <t>59229019400</t>
  </si>
  <si>
    <t>Betónová dlažba hrúbky 6 cm</t>
  </si>
  <si>
    <t>32</t>
  </si>
  <si>
    <t>914001111</t>
  </si>
  <si>
    <t>Osadenie a montáž cestnej zvislej dopravnej značky na stľpik, stľp,konzolu alebo objekt</t>
  </si>
  <si>
    <t>ks</t>
  </si>
  <si>
    <t>34</t>
  </si>
  <si>
    <t>19</t>
  </si>
  <si>
    <t>404410117000</t>
  </si>
  <si>
    <t>Informatívna prevádzková značka IP16 (Parkovisko – parkovacie miesta s vyhradeným státím), rozmer 500x700 mm, fólia RA1, pozinkovaná</t>
  </si>
  <si>
    <t>36</t>
  </si>
  <si>
    <t>404410034000</t>
  </si>
  <si>
    <t>Značka upravujúca prednosť P2 (Stoj daj prednosť v jazde!), rozmer 700 mm, fólia RA1, pozinkovaná</t>
  </si>
  <si>
    <t>38</t>
  </si>
  <si>
    <t>21</t>
  </si>
  <si>
    <t>404410200000</t>
  </si>
  <si>
    <t>Dodatková tabuľka E7 (Smerová šípka), rozmer 500x150 mm, Zn plech so založeným Al okrajovým profilom I. trieda, EG, 7 rokov</t>
  </si>
  <si>
    <t>40</t>
  </si>
  <si>
    <t>404410202000</t>
  </si>
  <si>
    <t>Dodatková tabuľka E13 (Dodatková tabuľa pre vyhradené parkovanie), rozmer 500x700 mm, Zn plech so založeným Al okrajovým profilom I. trieda, EG, 7 rokov</t>
  </si>
  <si>
    <t>42</t>
  </si>
  <si>
    <t>23</t>
  </si>
  <si>
    <t>404410115000</t>
  </si>
  <si>
    <t>Informatívna prevádzková značka IP13a (Parkovisko – parkovacie miesta s kolmým státím), rozmer 750x1000 mm, fólia RA1, pozinkovaná</t>
  </si>
  <si>
    <t>44</t>
  </si>
  <si>
    <t>404410202500</t>
  </si>
  <si>
    <t>Dodatková tabuľka E15 (Označenie vyhradeného parkovacieho miesta pre osobu s telesným postihnutím), rozmer 500x500 mm, Zn plech so založeným Al okrajovým profilom I. trieda, EG, 7 rokov</t>
  </si>
  <si>
    <t>46</t>
  </si>
  <si>
    <t>25</t>
  </si>
  <si>
    <t>9140011110</t>
  </si>
  <si>
    <t>Osadenie stĺpikov pre cestné zvislé dopravné značky, vrátane výkopu a betonáže</t>
  </si>
  <si>
    <t>48</t>
  </si>
  <si>
    <t>55346838001</t>
  </si>
  <si>
    <t>Stĺpik na dopravné značky, vrátane kotvenia</t>
  </si>
  <si>
    <t>50</t>
  </si>
  <si>
    <t>27</t>
  </si>
  <si>
    <t>915711111</t>
  </si>
  <si>
    <t>Vodorovné značenie krytu striekané farbou deliacich čiar šírky 125 mm</t>
  </si>
  <si>
    <t>52</t>
  </si>
  <si>
    <t>915719111</t>
  </si>
  <si>
    <t>Príplatok k cene za reflexnú úpravu balotinovú deliacich čiar šírky 125 mm</t>
  </si>
  <si>
    <t>54</t>
  </si>
  <si>
    <t>29</t>
  </si>
  <si>
    <t>915721111</t>
  </si>
  <si>
    <t>Vodorovné značenie krytu striekané farbou stopčiar, zebier, tieňov, šípok nápisov, prechodov a pod.</t>
  </si>
  <si>
    <t>56</t>
  </si>
  <si>
    <t>915729111</t>
  </si>
  <si>
    <t>Príplatok za reflexnú úpravu balotinovú stopčiar, zebier, tieňov, šípok nápisov, prechodov a pod.</t>
  </si>
  <si>
    <t>58</t>
  </si>
  <si>
    <t>31</t>
  </si>
  <si>
    <t>915791111</t>
  </si>
  <si>
    <t>Predznačenie pre značenie striekané farbou z náterových hmôt deliace čiary, vodiace prúžky</t>
  </si>
  <si>
    <t>60</t>
  </si>
  <si>
    <t>915791112</t>
  </si>
  <si>
    <t>Predznačenie pre vodorovné značenie striekané farbou alebo vykonávané z náterových hmôt</t>
  </si>
  <si>
    <t>62</t>
  </si>
  <si>
    <t>33</t>
  </si>
  <si>
    <t>917832111</t>
  </si>
  <si>
    <t>Osadenie chodník. obrub. betón. stojatého bez bočnej opory z betónu prostého tr. C 10/12, 5</t>
  </si>
  <si>
    <t>64</t>
  </si>
  <si>
    <t>5922924500</t>
  </si>
  <si>
    <t>Obrubník parkový 100x20x5 cm farba sivá</t>
  </si>
  <si>
    <t>66</t>
  </si>
  <si>
    <t>35</t>
  </si>
  <si>
    <t>917862111</t>
  </si>
  <si>
    <t>Osadenie chodník. obrub. betón. stojatého s bočnou oporou z betónu prostého tr. C 10/12, 5 do lôžka</t>
  </si>
  <si>
    <t>68</t>
  </si>
  <si>
    <t>59217451000</t>
  </si>
  <si>
    <t>Obrubník cestný 1000/200/100 mm</t>
  </si>
  <si>
    <t>70</t>
  </si>
  <si>
    <t>37</t>
  </si>
  <si>
    <t>59217451000r</t>
  </si>
  <si>
    <t>Obrubník cestný 780/260/150 mm-oblúk R=600 mm</t>
  </si>
  <si>
    <t>72</t>
  </si>
  <si>
    <t>59217451000r1</t>
  </si>
  <si>
    <t>Obrubník cestný 780/260/150 mm-oblúk R=2000mm</t>
  </si>
  <si>
    <t>74</t>
  </si>
  <si>
    <t>39</t>
  </si>
  <si>
    <t>59217451001</t>
  </si>
  <si>
    <t>Obrubník cestný so skosením 1000/260/150 mm</t>
  </si>
  <si>
    <t>76</t>
  </si>
  <si>
    <t>918101111</t>
  </si>
  <si>
    <t>Lôžko pod obrub., krajníky alebo obruby z dlažob. kociek z betónu prostého tr. C 10/12,5</t>
  </si>
  <si>
    <t>78</t>
  </si>
  <si>
    <t>41</t>
  </si>
  <si>
    <t>919721211</t>
  </si>
  <si>
    <t>Dilatačné škáry vkladané v cementobet. kryte, s vyplnením škár asfaltovou zálievkou, priečne</t>
  </si>
  <si>
    <t>-1378900474</t>
  </si>
  <si>
    <t>919726113</t>
  </si>
  <si>
    <t>Rezanie priečnych alebo pozdĺžnych dilatačných škár betónových plôch šírky 4 mm hĺbky do 60 mm</t>
  </si>
  <si>
    <t>-1662038653</t>
  </si>
  <si>
    <t>99</t>
  </si>
  <si>
    <t>Presun hmôt HSV</t>
  </si>
  <si>
    <t>43</t>
  </si>
  <si>
    <t>998224111</t>
  </si>
  <si>
    <t>Presun hmôt pre pozemné komunikácie s krytom monolitickým betónovým akejkoľvek dĺžky objektu</t>
  </si>
  <si>
    <t>80</t>
  </si>
  <si>
    <t>VRN</t>
  </si>
  <si>
    <t>Vedľajšie rozpočtové náklady</t>
  </si>
  <si>
    <t>000300016</t>
  </si>
  <si>
    <t>Geodetické práce - vykonávané pred výstavbou určenie vytyčovacej siete, vytýčenie staveniska, staveb. objektu</t>
  </si>
  <si>
    <t>eur</t>
  </si>
  <si>
    <t>1024</t>
  </si>
  <si>
    <t>1875590669</t>
  </si>
  <si>
    <t>45</t>
  </si>
  <si>
    <t>000300031</t>
  </si>
  <si>
    <t>Geodetické práce - vykonávané po výstavbe zameranie skutočného vyhotovenia stavby</t>
  </si>
  <si>
    <t>-210972837</t>
  </si>
  <si>
    <t>000600015</t>
  </si>
  <si>
    <t>Zariadenie staveniska</t>
  </si>
  <si>
    <t>-1728602943</t>
  </si>
  <si>
    <t>P</t>
  </si>
  <si>
    <t>Poznámka k položke:_x000D_
zariadenie staveniska uvazovane vo vyske 2,8% zo ZRN</t>
  </si>
  <si>
    <t>47</t>
  </si>
  <si>
    <t>000600021</t>
  </si>
  <si>
    <t>Zariadenie staveniska - prevádzkové oplotenie staveniska</t>
  </si>
  <si>
    <t>-1584118356</t>
  </si>
  <si>
    <t>180402111</t>
  </si>
  <si>
    <t>Založenie trávnika parkového výsevom v rovine do 1:5</t>
  </si>
  <si>
    <t>0057211200</t>
  </si>
  <si>
    <t>Trávové semeno - parková zmes</t>
  </si>
  <si>
    <t>kg</t>
  </si>
  <si>
    <t>181101101</t>
  </si>
  <si>
    <t>Úprava pláne v zárezoch v hornine 1-4 bez zhutnenia</t>
  </si>
  <si>
    <t>182303110</t>
  </si>
  <si>
    <t>Doplnenie ornice hrúbky do 100 mm, v rovine</t>
  </si>
  <si>
    <t>183403114</t>
  </si>
  <si>
    <t>Obrobenie pôdy kultivátorovaním v rovine alebo na svahu do 1:5</t>
  </si>
  <si>
    <t>183403161</t>
  </si>
  <si>
    <t>Obrobenie pôdy valcovaním v rovine alebo na svahu do 1:5</t>
  </si>
  <si>
    <t>184102005</t>
  </si>
  <si>
    <t>Výsadba drevín a krívkov podľa výberu investora</t>
  </si>
  <si>
    <t>sub</t>
  </si>
  <si>
    <t>998231311</t>
  </si>
  <si>
    <t>Presun hmôt pre sadovnícke a krajinárske úpravy do 5000 m vodorovne bez zvislého presunu</t>
  </si>
  <si>
    <t>130201001</t>
  </si>
  <si>
    <t>Výkop jamy a ryhy v obmedzenom priestore horn. tr.3 ručne</t>
  </si>
  <si>
    <t>-1253392392</t>
  </si>
  <si>
    <t>96942178</t>
  </si>
  <si>
    <t>271571111</t>
  </si>
  <si>
    <t>Vankúše zhutnené pod základy zo štrkopiesku</t>
  </si>
  <si>
    <t>275313711</t>
  </si>
  <si>
    <t>Betón základových pätiek, prostý tr.C 25/30</t>
  </si>
  <si>
    <t>21-M</t>
  </si>
  <si>
    <t>Elektromontáže</t>
  </si>
  <si>
    <t>210000001</t>
  </si>
  <si>
    <t>210000002</t>
  </si>
  <si>
    <t>D1</t>
  </si>
  <si>
    <t>ZEMNÉ PRÁCE</t>
  </si>
  <si>
    <t>Pol1</t>
  </si>
  <si>
    <t>Hĺbenie rýh šírky 60 až 200 cm v hornine 3 do 100 m3</t>
  </si>
  <si>
    <t>Pol2</t>
  </si>
  <si>
    <t>Hĺbenie šachiet v hornine 3 do 100 m3</t>
  </si>
  <si>
    <t>Pol3</t>
  </si>
  <si>
    <t>Paženie záťažné do hĺbky 2,5 m</t>
  </si>
  <si>
    <t>Pol4</t>
  </si>
  <si>
    <t>Odstránenie paženia</t>
  </si>
  <si>
    <t>Pol5</t>
  </si>
  <si>
    <t>Vodorovné premiestnenie výkopku</t>
  </si>
  <si>
    <t>Pol6</t>
  </si>
  <si>
    <t>Nakladanie výkopku</t>
  </si>
  <si>
    <t>Pol7</t>
  </si>
  <si>
    <t>Poplatok za uloženie na skládku</t>
  </si>
  <si>
    <t>Pol8</t>
  </si>
  <si>
    <t>Zásyp potrubia štrkopieskom do výšky 0,60 m pod terénom</t>
  </si>
  <si>
    <t>Pol9</t>
  </si>
  <si>
    <t>Obsyp potrubia štrkopieskom</t>
  </si>
  <si>
    <t>Pol10</t>
  </si>
  <si>
    <t>Obsyp vsak. systému štrkopieskom frakcie 32-64 mm</t>
  </si>
  <si>
    <t>Pol11</t>
  </si>
  <si>
    <t>Lôžko zo štrkopiesku, piesku pod potrubie</t>
  </si>
  <si>
    <t>Poznámka k položke:_x000D_
Lôžko zo štrkopiesku pod vsak. systém frakcie 32-64 mm,</t>
  </si>
  <si>
    <t>Pol12</t>
  </si>
  <si>
    <t>Lôžko zo štrkopiesku pod vsak. systém frakcie 32-64 mm, od úrovne 1,85 m až po úroveň 3,30 m pod terénom</t>
  </si>
  <si>
    <t>Pol13</t>
  </si>
  <si>
    <t>Pieskové lôžko pod ORL hrúbky 30 mm</t>
  </si>
  <si>
    <t>Pol14</t>
  </si>
  <si>
    <t>Podkladný betón pod ORL hrúbky 150 mm</t>
  </si>
  <si>
    <t>Pol15</t>
  </si>
  <si>
    <t>Štrkový násyp pod ORL hrúbky 120 mm</t>
  </si>
  <si>
    <t>Pol16</t>
  </si>
  <si>
    <t>Zásyp odlučovača ropných látok štrkopieskom</t>
  </si>
  <si>
    <t>D2</t>
  </si>
  <si>
    <t>KANALIZÁCIA - DODÁVKA A MONTÁŽ</t>
  </si>
  <si>
    <t>Pol17</t>
  </si>
  <si>
    <t>Kanalizačné rúry PVC (REHAU)  DN 200</t>
  </si>
  <si>
    <t>Pol18</t>
  </si>
  <si>
    <t>Šachtová prechodka DN 200</t>
  </si>
  <si>
    <t>Pol19</t>
  </si>
  <si>
    <t>Zriadenie kanalizačnej šachty z betónových dielcov na potrubie do DN 200 do 1,50 m výšky vstupu šachty</t>
  </si>
  <si>
    <t>Pol20</t>
  </si>
  <si>
    <t>Príplatok za každých ďaľších 600 mm výšky vstupu šachty</t>
  </si>
  <si>
    <t>Pol21</t>
  </si>
  <si>
    <t>Betónové dielce TBS 15-100, 60x100x9</t>
  </si>
  <si>
    <t>Pol22</t>
  </si>
  <si>
    <t>Betónové dielce TBS 7-100, 29x100x9</t>
  </si>
  <si>
    <t>Pol23</t>
  </si>
  <si>
    <t>Poklop kruhový ťažký 600 mm</t>
  </si>
  <si>
    <t>Pol24</t>
  </si>
  <si>
    <t>Osadenie poklopu s rámom</t>
  </si>
  <si>
    <t>Pol25</t>
  </si>
  <si>
    <t>Stúpadla vidlicové s plastovou úpravou</t>
  </si>
  <si>
    <t>Pol26</t>
  </si>
  <si>
    <t>Stúpadla kapsové</t>
  </si>
  <si>
    <t>Pol27</t>
  </si>
  <si>
    <t>Kanalizačný vpust uličný UV-50 s mrežou, potrubie DN 200</t>
  </si>
  <si>
    <t>Pol28</t>
  </si>
  <si>
    <t>RAUSIKKO Box SX, rozm. 800x800x330 mm</t>
  </si>
  <si>
    <t>Pol29</t>
  </si>
  <si>
    <t>Pripojovací kus RAUSIKKO Box SX, DN 200</t>
  </si>
  <si>
    <t>Pol30</t>
  </si>
  <si>
    <t>RAUSIKKO Box SX šachta odvetrávacia - horný diel</t>
  </si>
  <si>
    <t>Pol31</t>
  </si>
  <si>
    <t>RAUSIKKO Box SX šachta odvetrávacia - dolný diel</t>
  </si>
  <si>
    <t>Pol32</t>
  </si>
  <si>
    <t>Šachtový adaptér DN/ID 600 pre odvetrávaciu šachtu</t>
  </si>
  <si>
    <t>Pol33</t>
  </si>
  <si>
    <t>Šachtové predĺženie PP DN 600</t>
  </si>
  <si>
    <t>Pol34</t>
  </si>
  <si>
    <t>Betónový roznášací prstenec DN 625 pre poklop</t>
  </si>
  <si>
    <t>Pol35</t>
  </si>
  <si>
    <t>Kanalizačný poklop BEGU DN 600, ťažký</t>
  </si>
  <si>
    <t>Pol36</t>
  </si>
  <si>
    <t>Geotextília RAUMAT z netkaného PP, 200g/m2</t>
  </si>
  <si>
    <t>Pol37</t>
  </si>
  <si>
    <t>Odlučovač rop. látok KLARTEC, typ KL Kompakt 15/1s, rozm. 2700x1600x1520 mm, 2-komorový so sorbciou, objem 2,0 m3, 2 vstup. komíny, 2 ťažké poklopy DN 600, do 0,5 mg NEL/l</t>
  </si>
  <si>
    <t>Pol38</t>
  </si>
  <si>
    <t>Skúška tesnosti kanalizácie</t>
  </si>
  <si>
    <t>Pol39</t>
  </si>
  <si>
    <t>Montáž kanalizácie v percentách z pol. 1-21</t>
  </si>
  <si>
    <t>M+D Solárna pouličná lampa pre verejné osvetlenie 15W 3000 Lumenov, s automatickou prevádzkou,  so senzorom pohybu a úsporným (stmievacím) režimom prevádzky</t>
  </si>
  <si>
    <t>M+D Stĺp na uchytenie pouličnej lampy verejného osvetlenia,  oceľový dĺ. 4 m, vrátane povrchovej úpravy</t>
  </si>
  <si>
    <t>množstvo</t>
  </si>
  <si>
    <t>cena</t>
  </si>
  <si>
    <t>cena celkom</t>
  </si>
  <si>
    <t>Súpis prevedených prác</t>
  </si>
  <si>
    <t>August</t>
  </si>
  <si>
    <t>01- Búracie práce</t>
  </si>
  <si>
    <t>02- Parkovisko</t>
  </si>
  <si>
    <t xml:space="preserve">Nobelova </t>
  </si>
  <si>
    <t>Nobelova</t>
  </si>
  <si>
    <t>SO 03 - Sadové úpravy</t>
  </si>
  <si>
    <t>SO-04 Osvetlenie</t>
  </si>
  <si>
    <t>SO-05- Dažďová kanalizácia</t>
  </si>
  <si>
    <t>Cena celkom</t>
  </si>
  <si>
    <t>eur bez DPH</t>
  </si>
  <si>
    <t>Cena celkom k fakturácii po objektoch</t>
  </si>
  <si>
    <t>SO 01 - Búracie práce</t>
  </si>
  <si>
    <t>SO 02 - Parkovisko</t>
  </si>
  <si>
    <t>SO 03- Sadové úpravy</t>
  </si>
  <si>
    <t>SO 04- Osvetlenie</t>
  </si>
  <si>
    <t>SO 05 - Dažďová kanalizácia</t>
  </si>
  <si>
    <t>Stavba - Nobelova</t>
  </si>
  <si>
    <t>mesiac August</t>
  </si>
  <si>
    <t>zhotoviteľ: TRANSTAV TT s.r.o.</t>
  </si>
</sst>
</file>

<file path=xl/styles.xml><?xml version="1.0" encoding="utf-8"?>
<styleSheet xmlns="http://schemas.openxmlformats.org/spreadsheetml/2006/main">
  <numFmts count="4">
    <numFmt numFmtId="164" formatCode="dd\.mm\.yyyy"/>
    <numFmt numFmtId="165" formatCode="#,##0.00000"/>
    <numFmt numFmtId="166" formatCode="#,##0.000"/>
    <numFmt numFmtId="167" formatCode="0.000"/>
  </numFmts>
  <fonts count="25">
    <font>
      <sz val="8"/>
      <name val="Arial CE"/>
      <family val="2"/>
    </font>
    <font>
      <sz val="10"/>
      <color indexed="55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sz val="12"/>
      <color indexed="56"/>
      <name val="Arial CE"/>
      <family val="2"/>
      <charset val="238"/>
    </font>
    <font>
      <sz val="8"/>
      <color indexed="56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sz val="9"/>
      <color indexed="55"/>
      <name val="Arial CE"/>
      <family val="2"/>
      <charset val="238"/>
    </font>
    <font>
      <b/>
      <sz val="12"/>
      <color indexed="16"/>
      <name val="Arial CE"/>
      <family val="2"/>
      <charset val="238"/>
    </font>
    <font>
      <sz val="8"/>
      <color indexed="16"/>
      <name val="Arial CE"/>
      <family val="2"/>
      <charset val="238"/>
    </font>
    <font>
      <b/>
      <sz val="8"/>
      <name val="Arial CE"/>
      <family val="2"/>
      <charset val="238"/>
    </font>
    <font>
      <i/>
      <sz val="9"/>
      <color indexed="12"/>
      <name val="Arial CE"/>
      <family val="2"/>
      <charset val="238"/>
    </font>
    <font>
      <i/>
      <sz val="8"/>
      <color indexed="12"/>
      <name val="Arial CE"/>
      <family val="2"/>
      <charset val="238"/>
    </font>
    <font>
      <sz val="7"/>
      <color indexed="55"/>
      <name val="Arial CE"/>
      <family val="2"/>
      <charset val="238"/>
    </font>
    <font>
      <i/>
      <sz val="7"/>
      <color indexed="55"/>
      <name val="Arial CE"/>
      <family val="2"/>
      <charset val="238"/>
    </font>
    <font>
      <sz val="8"/>
      <color indexed="8"/>
      <name val="Arial CE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8"/>
      <color indexed="56"/>
      <name val="Arial"/>
      <family val="2"/>
      <charset val="238"/>
    </font>
    <font>
      <b/>
      <sz val="9"/>
      <name val="Arial CE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9"/>
      <name val="Arial CE"/>
      <family val="2"/>
    </font>
  </fonts>
  <fills count="9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hair">
        <color indexed="55"/>
      </top>
      <bottom/>
      <diagonal/>
    </border>
    <border>
      <left/>
      <right style="hair">
        <color indexed="55"/>
      </right>
      <top/>
      <bottom/>
      <diagonal/>
    </border>
    <border>
      <left style="hair">
        <color indexed="55"/>
      </left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/>
      <top style="hair">
        <color indexed="55"/>
      </top>
      <bottom/>
      <diagonal/>
    </border>
    <border>
      <left/>
      <right style="hair">
        <color indexed="55"/>
      </right>
      <top style="hair">
        <color indexed="55"/>
      </top>
      <bottom/>
      <diagonal/>
    </border>
    <border>
      <left style="hair">
        <color indexed="55"/>
      </left>
      <right/>
      <top/>
      <bottom/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/>
      <top/>
      <bottom style="hair">
        <color indexed="55"/>
      </bottom>
      <diagonal/>
    </border>
    <border>
      <left/>
      <right/>
      <top/>
      <bottom style="hair">
        <color indexed="55"/>
      </bottom>
      <diagonal/>
    </border>
    <border>
      <left/>
      <right style="hair">
        <color indexed="55"/>
      </right>
      <top/>
      <bottom style="hair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/>
    <xf numFmtId="0" fontId="0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0" fillId="0" borderId="0" xfId="0" applyNumberFormat="1" applyFont="1" applyAlignment="1"/>
    <xf numFmtId="4" fontId="11" fillId="0" borderId="6" xfId="0" applyNumberFormat="1" applyFont="1" applyBorder="1" applyAlignment="1"/>
    <xf numFmtId="165" fontId="11" fillId="0" borderId="6" xfId="0" applyNumberFormat="1" applyFont="1" applyBorder="1" applyAlignment="1"/>
    <xf numFmtId="165" fontId="11" fillId="0" borderId="12" xfId="0" applyNumberFormat="1" applyFont="1" applyBorder="1" applyAlignment="1"/>
    <xf numFmtId="4" fontId="12" fillId="0" borderId="0" xfId="0" applyNumberFormat="1" applyFont="1" applyAlignment="1">
      <alignment vertical="center"/>
    </xf>
    <xf numFmtId="0" fontId="5" fillId="0" borderId="1" xfId="0" applyFont="1" applyBorder="1" applyAlignme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 applyProtection="1">
      <protection locked="0"/>
    </xf>
    <xf numFmtId="4" fontId="4" fillId="0" borderId="0" xfId="0" applyNumberFormat="1" applyFont="1" applyAlignment="1"/>
    <xf numFmtId="0" fontId="5" fillId="0" borderId="13" xfId="0" applyFont="1" applyBorder="1" applyAlignment="1"/>
    <xf numFmtId="0" fontId="5" fillId="0" borderId="0" xfId="0" applyFont="1" applyBorder="1" applyAlignment="1"/>
    <xf numFmtId="4" fontId="5" fillId="0" borderId="0" xfId="0" applyNumberFormat="1" applyFont="1" applyBorder="1" applyAlignment="1"/>
    <xf numFmtId="165" fontId="5" fillId="0" borderId="0" xfId="0" applyNumberFormat="1" applyFont="1" applyBorder="1" applyAlignment="1"/>
    <xf numFmtId="165" fontId="5" fillId="0" borderId="7" xfId="0" applyNumberFormat="1" applyFont="1" applyBorder="1" applyAlignment="1"/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vertical="center"/>
    </xf>
    <xf numFmtId="0" fontId="0" fillId="0" borderId="1" xfId="0" applyFont="1" applyBorder="1" applyAlignment="1" applyProtection="1">
      <alignment vertical="center"/>
      <protection locked="0"/>
    </xf>
    <xf numFmtId="0" fontId="8" fillId="0" borderId="14" xfId="0" applyFont="1" applyBorder="1" applyAlignment="1" applyProtection="1">
      <alignment horizontal="center" vertical="center"/>
      <protection locked="0"/>
    </xf>
    <xf numFmtId="49" fontId="8" fillId="0" borderId="14" xfId="0" applyNumberFormat="1" applyFont="1" applyBorder="1" applyAlignment="1" applyProtection="1">
      <alignment horizontal="left" vertical="center" wrapText="1"/>
      <protection locked="0"/>
    </xf>
    <xf numFmtId="0" fontId="8" fillId="0" borderId="14" xfId="0" applyFont="1" applyBorder="1" applyAlignment="1" applyProtection="1">
      <alignment horizontal="left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166" fontId="8" fillId="0" borderId="14" xfId="0" applyNumberFormat="1" applyFont="1" applyBorder="1" applyAlignment="1" applyProtection="1">
      <alignment vertical="center"/>
      <protection locked="0"/>
    </xf>
    <xf numFmtId="4" fontId="8" fillId="2" borderId="14" xfId="0" applyNumberFormat="1" applyFont="1" applyFill="1" applyBorder="1" applyAlignment="1" applyProtection="1">
      <alignment vertical="center"/>
      <protection locked="0"/>
    </xf>
    <xf numFmtId="4" fontId="8" fillId="0" borderId="14" xfId="0" applyNumberFormat="1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9" fillId="2" borderId="13" xfId="0" applyFont="1" applyFill="1" applyBorder="1" applyAlignment="1" applyProtection="1">
      <alignment horizontal="left" vertical="center"/>
      <protection locked="0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vertical="center"/>
    </xf>
    <xf numFmtId="165" fontId="9" fillId="0" borderId="0" xfId="0" applyNumberFormat="1" applyFont="1" applyBorder="1" applyAlignment="1">
      <alignment vertical="center"/>
    </xf>
    <xf numFmtId="165" fontId="9" fillId="0" borderId="7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2" borderId="15" xfId="0" applyFont="1" applyFill="1" applyBorder="1" applyAlignment="1" applyProtection="1">
      <alignment horizontal="left" vertical="center"/>
      <protection locked="0"/>
    </xf>
    <xf numFmtId="0" fontId="9" fillId="0" borderId="16" xfId="0" applyFont="1" applyBorder="1" applyAlignment="1">
      <alignment horizontal="center" vertical="center"/>
    </xf>
    <xf numFmtId="4" fontId="9" fillId="0" borderId="16" xfId="0" applyNumberFormat="1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165" fontId="9" fillId="0" borderId="16" xfId="0" applyNumberFormat="1" applyFont="1" applyBorder="1" applyAlignment="1">
      <alignment vertical="center"/>
    </xf>
    <xf numFmtId="165" fontId="9" fillId="0" borderId="17" xfId="0" applyNumberFormat="1" applyFont="1" applyBorder="1" applyAlignment="1">
      <alignment vertical="center"/>
    </xf>
    <xf numFmtId="0" fontId="13" fillId="0" borderId="14" xfId="0" applyFont="1" applyBorder="1" applyAlignment="1" applyProtection="1">
      <alignment horizontal="center" vertical="center"/>
      <protection locked="0"/>
    </xf>
    <xf numFmtId="49" fontId="13" fillId="0" borderId="14" xfId="0" applyNumberFormat="1" applyFont="1" applyBorder="1" applyAlignment="1" applyProtection="1">
      <alignment horizontal="left" vertical="center" wrapText="1"/>
      <protection locked="0"/>
    </xf>
    <xf numFmtId="0" fontId="13" fillId="0" borderId="14" xfId="0" applyFont="1" applyBorder="1" applyAlignment="1" applyProtection="1">
      <alignment horizontal="left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166" fontId="13" fillId="0" borderId="14" xfId="0" applyNumberFormat="1" applyFont="1" applyBorder="1" applyAlignment="1" applyProtection="1">
      <alignment vertical="center"/>
      <protection locked="0"/>
    </xf>
    <xf numFmtId="4" fontId="13" fillId="2" borderId="14" xfId="0" applyNumberFormat="1" applyFont="1" applyFill="1" applyBorder="1" applyAlignment="1" applyProtection="1">
      <alignment vertical="center"/>
      <protection locked="0"/>
    </xf>
    <xf numFmtId="0" fontId="14" fillId="0" borderId="14" xfId="0" applyFont="1" applyBorder="1" applyAlignment="1" applyProtection="1">
      <alignment vertical="center"/>
      <protection locked="0"/>
    </xf>
    <xf numFmtId="4" fontId="13" fillId="0" borderId="14" xfId="0" applyNumberFormat="1" applyFont="1" applyBorder="1" applyAlignment="1" applyProtection="1">
      <alignment vertical="center"/>
      <protection locked="0"/>
    </xf>
    <xf numFmtId="0" fontId="14" fillId="0" borderId="1" xfId="0" applyFont="1" applyBorder="1" applyAlignment="1">
      <alignment vertical="center"/>
    </xf>
    <xf numFmtId="0" fontId="13" fillId="2" borderId="13" xfId="0" applyFont="1" applyFill="1" applyBorder="1" applyAlignment="1" applyProtection="1">
      <alignment horizontal="left" vertical="center"/>
      <protection locked="0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vertical="center" wrapText="1"/>
    </xf>
    <xf numFmtId="0" fontId="0" fillId="0" borderId="13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18" xfId="0" applyFont="1" applyBorder="1" applyAlignment="1">
      <alignment vertical="center"/>
    </xf>
    <xf numFmtId="0" fontId="9" fillId="2" borderId="18" xfId="0" applyFont="1" applyFill="1" applyBorder="1" applyAlignment="1" applyProtection="1">
      <alignment horizontal="left" vertical="center"/>
      <protection locked="0"/>
    </xf>
    <xf numFmtId="0" fontId="9" fillId="0" borderId="18" xfId="0" applyFont="1" applyBorder="1" applyAlignment="1">
      <alignment horizontal="center" vertical="center"/>
    </xf>
    <xf numFmtId="4" fontId="9" fillId="0" borderId="18" xfId="0" applyNumberFormat="1" applyFont="1" applyBorder="1" applyAlignment="1">
      <alignment vertical="center"/>
    </xf>
    <xf numFmtId="165" fontId="9" fillId="0" borderId="18" xfId="0" applyNumberFormat="1" applyFont="1" applyBorder="1" applyAlignment="1">
      <alignment vertical="center"/>
    </xf>
    <xf numFmtId="0" fontId="5" fillId="4" borderId="1" xfId="0" applyFont="1" applyFill="1" applyBorder="1" applyAlignment="1"/>
    <xf numFmtId="0" fontId="5" fillId="4" borderId="13" xfId="0" applyFont="1" applyFill="1" applyBorder="1" applyAlignment="1"/>
    <xf numFmtId="0" fontId="5" fillId="4" borderId="0" xfId="0" applyFont="1" applyFill="1" applyBorder="1" applyAlignment="1"/>
    <xf numFmtId="4" fontId="5" fillId="4" borderId="0" xfId="0" applyNumberFormat="1" applyFont="1" applyFill="1" applyBorder="1" applyAlignment="1"/>
    <xf numFmtId="165" fontId="5" fillId="4" borderId="0" xfId="0" applyNumberFormat="1" applyFont="1" applyFill="1" applyBorder="1" applyAlignment="1"/>
    <xf numFmtId="165" fontId="5" fillId="4" borderId="7" xfId="0" applyNumberFormat="1" applyFont="1" applyFill="1" applyBorder="1" applyAlignment="1"/>
    <xf numFmtId="0" fontId="5" fillId="4" borderId="0" xfId="0" applyFont="1" applyFill="1" applyAlignment="1"/>
    <xf numFmtId="2" fontId="0" fillId="0" borderId="18" xfId="0" applyNumberFormat="1" applyFont="1" applyBorder="1" applyAlignment="1">
      <alignment vertical="center"/>
    </xf>
    <xf numFmtId="2" fontId="7" fillId="0" borderId="0" xfId="0" applyNumberFormat="1" applyFont="1"/>
    <xf numFmtId="2" fontId="17" fillId="5" borderId="18" xfId="0" applyNumberFormat="1" applyFont="1" applyFill="1" applyBorder="1" applyAlignment="1" applyProtection="1">
      <alignment horizontal="right" vertical="center"/>
      <protection locked="0"/>
    </xf>
    <xf numFmtId="167" fontId="18" fillId="0" borderId="18" xfId="0" applyNumberFormat="1" applyFont="1" applyBorder="1" applyAlignment="1">
      <alignment horizontal="right" vertical="center"/>
    </xf>
    <xf numFmtId="167" fontId="20" fillId="0" borderId="1" xfId="0" applyNumberFormat="1" applyFont="1" applyBorder="1" applyAlignment="1">
      <alignment horizontal="right"/>
    </xf>
    <xf numFmtId="167" fontId="19" fillId="5" borderId="18" xfId="0" applyNumberFormat="1" applyFont="1" applyFill="1" applyBorder="1" applyAlignment="1" applyProtection="1">
      <alignment horizontal="right" vertical="center"/>
      <protection locked="0"/>
    </xf>
    <xf numFmtId="0" fontId="0" fillId="0" borderId="18" xfId="0" applyFont="1" applyBorder="1" applyAlignment="1">
      <alignment horizontal="right" vertical="center"/>
    </xf>
    <xf numFmtId="0" fontId="8" fillId="5" borderId="18" xfId="0" applyFont="1" applyFill="1" applyBorder="1" applyAlignment="1" applyProtection="1">
      <alignment horizontal="right" vertical="center"/>
      <protection locked="0"/>
    </xf>
    <xf numFmtId="0" fontId="21" fillId="0" borderId="0" xfId="0" applyFont="1"/>
    <xf numFmtId="0" fontId="6" fillId="0" borderId="0" xfId="0" applyFont="1" applyAlignment="1">
      <alignment vertical="center"/>
    </xf>
    <xf numFmtId="17" fontId="0" fillId="0" borderId="0" xfId="0" applyNumberFormat="1" applyFont="1" applyAlignment="1">
      <alignment vertical="center"/>
    </xf>
    <xf numFmtId="0" fontId="0" fillId="0" borderId="18" xfId="0" applyBorder="1"/>
    <xf numFmtId="0" fontId="3" fillId="0" borderId="0" xfId="0" applyFont="1"/>
    <xf numFmtId="0" fontId="0" fillId="4" borderId="18" xfId="0" applyFill="1" applyBorder="1"/>
    <xf numFmtId="0" fontId="22" fillId="6" borderId="18" xfId="0" applyFont="1" applyFill="1" applyBorder="1"/>
    <xf numFmtId="0" fontId="23" fillId="7" borderId="18" xfId="0" applyFont="1" applyFill="1" applyBorder="1"/>
    <xf numFmtId="0" fontId="0" fillId="7" borderId="18" xfId="0" applyFill="1" applyBorder="1"/>
    <xf numFmtId="0" fontId="24" fillId="8" borderId="0" xfId="0" applyFont="1" applyFill="1"/>
    <xf numFmtId="0" fontId="3" fillId="8" borderId="0" xfId="0" applyFont="1" applyFill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</cellXfs>
  <cellStyles count="1">
    <cellStyle name="normálne" xfId="0" builtinId="0" customBuiltin="1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E3" sqref="E3"/>
    </sheetView>
  </sheetViews>
  <sheetFormatPr defaultRowHeight="77.25" customHeight="1"/>
  <cols>
    <col min="1" max="1" width="47.33203125" customWidth="1"/>
    <col min="2" max="2" width="20.33203125" customWidth="1"/>
  </cols>
  <sheetData>
    <row r="1" spans="1:4" ht="42" customHeight="1">
      <c r="A1" s="117" t="s">
        <v>370</v>
      </c>
      <c r="B1" t="s">
        <v>372</v>
      </c>
    </row>
    <row r="2" spans="1:4" ht="44.25" customHeight="1">
      <c r="A2" s="123" t="s">
        <v>364</v>
      </c>
      <c r="B2" s="122" t="s">
        <v>371</v>
      </c>
    </row>
    <row r="3" spans="1:4" ht="38.25" customHeight="1">
      <c r="A3" s="118" t="s">
        <v>365</v>
      </c>
      <c r="B3" s="119">
        <v>930.6</v>
      </c>
      <c r="C3" s="116"/>
      <c r="D3" s="116"/>
    </row>
    <row r="4" spans="1:4" ht="39" customHeight="1">
      <c r="A4" s="118" t="s">
        <v>366</v>
      </c>
      <c r="B4" s="119">
        <v>8090.72</v>
      </c>
      <c r="C4" s="116"/>
      <c r="D4" s="116"/>
    </row>
    <row r="5" spans="1:4" ht="41.25" customHeight="1">
      <c r="A5" s="118" t="s">
        <v>367</v>
      </c>
      <c r="B5" s="119">
        <v>0</v>
      </c>
      <c r="C5" s="116"/>
      <c r="D5" s="116"/>
    </row>
    <row r="6" spans="1:4" ht="42.75" customHeight="1">
      <c r="A6" s="118" t="s">
        <v>368</v>
      </c>
      <c r="B6" s="119">
        <v>5774.71</v>
      </c>
      <c r="C6" s="116"/>
      <c r="D6" s="116"/>
    </row>
    <row r="7" spans="1:4" ht="44.25" customHeight="1">
      <c r="A7" s="118" t="s">
        <v>369</v>
      </c>
      <c r="B7" s="119">
        <v>18813.41</v>
      </c>
      <c r="C7" s="116"/>
      <c r="D7" s="116"/>
    </row>
    <row r="8" spans="1:4" ht="41.25" customHeight="1">
      <c r="A8" s="116"/>
      <c r="B8" s="116"/>
      <c r="C8" s="116"/>
      <c r="D8" s="116"/>
    </row>
    <row r="9" spans="1:4" ht="42.75" customHeight="1">
      <c r="A9" s="118" t="s">
        <v>362</v>
      </c>
      <c r="B9" s="120">
        <f>SUM(B3:B7)</f>
        <v>33609.440000000002</v>
      </c>
      <c r="C9" s="121" t="s">
        <v>363</v>
      </c>
      <c r="D9" s="12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M29"/>
  <sheetViews>
    <sheetView showGridLines="0" topLeftCell="A10" workbookViewId="0">
      <selection activeCell="AA57" sqref="AA57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style="24" customWidth="1"/>
    <col min="11" max="11" width="20.1640625" customWidth="1"/>
    <col min="12" max="12" width="0.1640625" customWidth="1"/>
    <col min="13" max="13" width="13.6640625" customWidth="1"/>
    <col min="14" max="14" width="15.1640625" hidden="1" customWidth="1"/>
    <col min="15" max="15" width="6.5" hidden="1" customWidth="1"/>
    <col min="16" max="16" width="5" hidden="1" customWidth="1"/>
    <col min="17" max="17" width="9.1640625" hidden="1" customWidth="1"/>
    <col min="18" max="18" width="6.5" hidden="1" customWidth="1"/>
    <col min="19" max="19" width="7.83203125" hidden="1" customWidth="1"/>
    <col min="20" max="20" width="8.5" hidden="1" customWidth="1"/>
    <col min="21" max="21" width="10" hidden="1" customWidth="1"/>
    <col min="22" max="22" width="10.5" hidden="1" customWidth="1"/>
    <col min="23" max="23" width="13.33203125" hidden="1" customWidth="1"/>
    <col min="24" max="24" width="5.33203125" hidden="1" customWidth="1"/>
    <col min="25" max="25" width="5.5" hidden="1" customWidth="1"/>
    <col min="26" max="26" width="16.33203125" customWidth="1"/>
    <col min="27" max="27" width="12.33203125" customWidth="1"/>
    <col min="28" max="28" width="1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1" spans="1:31" s="1" customFormat="1" ht="6.95" customHeight="1">
      <c r="A1" s="8"/>
      <c r="B1" s="11"/>
      <c r="C1" s="12"/>
      <c r="D1" s="12"/>
      <c r="E1" s="12"/>
      <c r="F1" s="12"/>
      <c r="G1" s="12"/>
      <c r="H1" s="12"/>
      <c r="I1" s="28"/>
      <c r="J1" s="28"/>
      <c r="K1" s="12"/>
      <c r="L1" s="12"/>
      <c r="M1" s="10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</row>
    <row r="5" spans="1:31" s="1" customFormat="1" ht="6.95" customHeight="1">
      <c r="A5" s="8"/>
      <c r="B5" s="13"/>
      <c r="C5" s="14"/>
      <c r="D5" s="14"/>
      <c r="E5" s="14"/>
      <c r="F5" s="14"/>
      <c r="G5" s="14"/>
      <c r="H5" s="14"/>
      <c r="I5" s="29"/>
      <c r="J5" s="29"/>
      <c r="K5" s="14"/>
      <c r="L5" s="14"/>
      <c r="M5" s="10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</row>
    <row r="6" spans="1:31" s="1" customFormat="1" ht="24.95" customHeight="1">
      <c r="A6" s="8"/>
      <c r="B6" s="9"/>
      <c r="C6" s="5" t="s">
        <v>353</v>
      </c>
      <c r="D6" s="8"/>
      <c r="E6" s="8"/>
      <c r="F6" s="8"/>
      <c r="G6" s="8"/>
      <c r="H6" s="8"/>
      <c r="I6" s="25"/>
      <c r="J6" s="25"/>
      <c r="K6" s="8"/>
      <c r="L6" s="8"/>
      <c r="M6" s="10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s="1" customFormat="1" ht="6.95" customHeight="1">
      <c r="A7" s="8"/>
      <c r="B7" s="9"/>
      <c r="C7" s="8"/>
      <c r="D7" s="8"/>
      <c r="E7" s="8"/>
      <c r="F7" s="8"/>
      <c r="G7" s="8"/>
      <c r="H7" s="8"/>
      <c r="I7" s="25"/>
      <c r="J7" s="25"/>
      <c r="K7" s="8"/>
      <c r="L7" s="8"/>
      <c r="M7" s="10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</row>
    <row r="8" spans="1:31" s="1" customFormat="1" ht="12" customHeight="1">
      <c r="A8" s="8"/>
      <c r="B8" s="9"/>
      <c r="C8" s="7" t="s">
        <v>2</v>
      </c>
      <c r="D8" s="8"/>
      <c r="E8" s="8" t="s">
        <v>357</v>
      </c>
      <c r="F8" s="8"/>
      <c r="G8" s="8"/>
      <c r="H8" s="8"/>
      <c r="I8" s="25"/>
      <c r="J8" s="25"/>
      <c r="K8" s="8"/>
      <c r="L8" s="8"/>
      <c r="M8" s="10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</row>
    <row r="9" spans="1:31" s="1" customFormat="1" ht="16.5" customHeight="1">
      <c r="A9" s="8"/>
      <c r="B9" s="9"/>
      <c r="C9" s="8"/>
      <c r="D9" s="8"/>
      <c r="E9" s="124"/>
      <c r="F9" s="125"/>
      <c r="G9" s="125"/>
      <c r="H9" s="125"/>
      <c r="I9" s="25"/>
      <c r="J9" s="25"/>
      <c r="K9" s="8"/>
      <c r="L9" s="8"/>
      <c r="M9" s="10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</row>
    <row r="10" spans="1:31" s="1" customFormat="1" ht="12" customHeight="1">
      <c r="A10" s="8"/>
      <c r="B10" s="9"/>
      <c r="C10" s="7" t="s">
        <v>18</v>
      </c>
      <c r="D10" s="8"/>
      <c r="E10" s="8" t="s">
        <v>355</v>
      </c>
      <c r="F10" s="8"/>
      <c r="G10" s="8"/>
      <c r="H10" s="8"/>
      <c r="I10" s="25"/>
      <c r="J10" s="25"/>
      <c r="K10" s="8"/>
      <c r="L10" s="8"/>
      <c r="M10" s="10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</row>
    <row r="11" spans="1:31" s="1" customFormat="1" ht="16.5" customHeight="1">
      <c r="A11" s="8"/>
      <c r="B11" s="9"/>
      <c r="C11" s="8"/>
      <c r="D11" s="8"/>
      <c r="E11" s="126"/>
      <c r="F11" s="127"/>
      <c r="G11" s="127"/>
      <c r="H11" s="127"/>
      <c r="I11" s="25"/>
      <c r="J11" s="25"/>
      <c r="K11" s="8"/>
      <c r="L11" s="8"/>
      <c r="M11" s="10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</row>
    <row r="12" spans="1:31" s="1" customFormat="1" ht="6.95" customHeight="1">
      <c r="A12" s="8"/>
      <c r="B12" s="9"/>
      <c r="C12" s="8"/>
      <c r="D12" s="8"/>
      <c r="E12" s="8"/>
      <c r="F12" s="8"/>
      <c r="G12" s="8"/>
      <c r="H12" s="8"/>
      <c r="I12" s="25"/>
      <c r="J12" s="25"/>
      <c r="K12" s="8"/>
      <c r="L12" s="8"/>
      <c r="M12" s="10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</row>
    <row r="13" spans="1:31" s="1" customFormat="1" ht="12" customHeight="1">
      <c r="A13" s="8"/>
      <c r="B13" s="9"/>
      <c r="C13" s="7" t="s">
        <v>3</v>
      </c>
      <c r="D13" s="8"/>
      <c r="E13" s="8"/>
      <c r="F13" s="6"/>
      <c r="G13" s="8"/>
      <c r="H13" s="8"/>
      <c r="I13" s="26" t="s">
        <v>4</v>
      </c>
      <c r="J13" s="27"/>
      <c r="K13" s="8"/>
      <c r="L13" s="8"/>
      <c r="M13" s="10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</row>
    <row r="14" spans="1:31" s="1" customFormat="1" ht="6.95" customHeight="1">
      <c r="A14" s="8"/>
      <c r="B14" s="9"/>
      <c r="C14" s="8"/>
      <c r="D14" s="8"/>
      <c r="E14" s="8"/>
      <c r="F14" s="8"/>
      <c r="G14" s="8"/>
      <c r="H14" s="8"/>
      <c r="I14" s="25"/>
      <c r="J14" s="25"/>
      <c r="K14" s="8"/>
      <c r="L14" s="8"/>
      <c r="M14" s="10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</row>
    <row r="15" spans="1:31" s="1" customFormat="1" ht="15.2" customHeight="1">
      <c r="A15" s="8"/>
      <c r="B15" s="9"/>
      <c r="C15" s="7" t="s">
        <v>5</v>
      </c>
      <c r="D15" s="8"/>
      <c r="E15" s="8"/>
      <c r="F15" s="6"/>
      <c r="G15" s="8"/>
      <c r="H15" s="8"/>
      <c r="I15" s="26" t="s">
        <v>7</v>
      </c>
      <c r="J15" s="30"/>
      <c r="K15" s="8"/>
      <c r="L15" s="8"/>
      <c r="M15" s="10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</row>
    <row r="16" spans="1:31" s="1" customFormat="1" ht="15.2" customHeight="1">
      <c r="A16" s="8"/>
      <c r="B16" s="9"/>
      <c r="C16" s="7" t="s">
        <v>6</v>
      </c>
      <c r="D16" s="8"/>
      <c r="E16" s="8"/>
      <c r="F16" s="6"/>
      <c r="G16" s="8"/>
      <c r="H16" s="8"/>
      <c r="I16" s="26" t="s">
        <v>8</v>
      </c>
      <c r="J16" s="30"/>
      <c r="K16" s="8"/>
      <c r="L16" s="8"/>
      <c r="M16" s="10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</row>
    <row r="17" spans="1:65" s="1" customFormat="1" ht="10.35" customHeight="1">
      <c r="A17" s="8"/>
      <c r="B17" s="9"/>
      <c r="C17" s="8"/>
      <c r="D17" s="8"/>
      <c r="E17" s="8"/>
      <c r="F17" s="8"/>
      <c r="G17" s="8"/>
      <c r="H17" s="8"/>
      <c r="I17" s="25"/>
      <c r="J17" s="25"/>
      <c r="K17" s="8"/>
      <c r="L17" s="8"/>
      <c r="M17" s="10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</row>
    <row r="18" spans="1:65" s="2" customFormat="1" ht="29.25" customHeight="1">
      <c r="A18" s="31"/>
      <c r="B18" s="32"/>
      <c r="C18" s="33" t="s">
        <v>22</v>
      </c>
      <c r="D18" s="34" t="s">
        <v>14</v>
      </c>
      <c r="E18" s="34" t="s">
        <v>12</v>
      </c>
      <c r="F18" s="34" t="s">
        <v>13</v>
      </c>
      <c r="G18" s="34" t="s">
        <v>23</v>
      </c>
      <c r="H18" s="34" t="s">
        <v>24</v>
      </c>
      <c r="I18" s="35" t="s">
        <v>25</v>
      </c>
      <c r="J18" s="35" t="s">
        <v>26</v>
      </c>
      <c r="K18" s="36" t="s">
        <v>19</v>
      </c>
      <c r="L18" s="37" t="s">
        <v>27</v>
      </c>
      <c r="M18" s="38"/>
      <c r="N18" s="18" t="s">
        <v>0</v>
      </c>
      <c r="O18" s="19" t="s">
        <v>9</v>
      </c>
      <c r="P18" s="19" t="s">
        <v>28</v>
      </c>
      <c r="Q18" s="19" t="s">
        <v>29</v>
      </c>
      <c r="R18" s="19" t="s">
        <v>30</v>
      </c>
      <c r="S18" s="19" t="s">
        <v>31</v>
      </c>
      <c r="T18" s="19" t="s">
        <v>32</v>
      </c>
      <c r="U18" s="19" t="s">
        <v>33</v>
      </c>
      <c r="V18" s="19" t="s">
        <v>34</v>
      </c>
      <c r="W18" s="19" t="s">
        <v>35</v>
      </c>
      <c r="X18" s="20" t="s">
        <v>36</v>
      </c>
      <c r="Y18" s="31"/>
      <c r="Z18" s="31"/>
      <c r="AA18" s="31"/>
      <c r="AB18" s="31"/>
      <c r="AC18" s="31"/>
      <c r="AD18" s="31"/>
      <c r="AE18" s="31"/>
    </row>
    <row r="19" spans="1:65" s="1" customFormat="1" ht="22.9" customHeight="1">
      <c r="A19" s="8"/>
      <c r="B19" s="9"/>
      <c r="C19" s="23" t="s">
        <v>20</v>
      </c>
      <c r="D19" s="8"/>
      <c r="E19" s="8"/>
      <c r="F19" s="8"/>
      <c r="G19" s="8"/>
      <c r="H19" s="8"/>
      <c r="I19" s="25"/>
      <c r="J19" s="25"/>
      <c r="K19" s="39">
        <f>BK19</f>
        <v>1350.6399999999999</v>
      </c>
      <c r="L19" s="8"/>
      <c r="M19" s="9" t="s">
        <v>354</v>
      </c>
      <c r="N19" s="21"/>
      <c r="O19" s="15"/>
      <c r="P19" s="22"/>
      <c r="Q19" s="40">
        <f>Q20+Q24</f>
        <v>1350.6399999999999</v>
      </c>
      <c r="R19" s="40">
        <f>R20+R24</f>
        <v>0</v>
      </c>
      <c r="S19" s="22"/>
      <c r="T19" s="41">
        <f>T20+T24</f>
        <v>0</v>
      </c>
      <c r="U19" s="22"/>
      <c r="V19" s="41">
        <f>V20+V24</f>
        <v>1396.7940000000001</v>
      </c>
      <c r="W19" s="22"/>
      <c r="X19" s="42">
        <f>X20+X24</f>
        <v>1463.3075000000001</v>
      </c>
      <c r="Y19" s="8"/>
      <c r="Z19" s="8"/>
      <c r="AA19" s="8"/>
      <c r="AB19" s="8"/>
      <c r="AC19" s="8"/>
      <c r="AD19" s="8"/>
      <c r="AE19" s="8"/>
      <c r="AT19" s="4" t="s">
        <v>15</v>
      </c>
      <c r="AU19" s="4" t="s">
        <v>21</v>
      </c>
      <c r="BK19" s="43">
        <f>BK20+BK24</f>
        <v>1350.6399999999999</v>
      </c>
    </row>
    <row r="20" spans="1:65" s="3" customFormat="1" ht="25.9" customHeight="1">
      <c r="B20" s="44"/>
      <c r="D20" s="45" t="s">
        <v>15</v>
      </c>
      <c r="E20" s="46" t="s">
        <v>17</v>
      </c>
      <c r="F20" s="46" t="s">
        <v>37</v>
      </c>
      <c r="I20" s="47"/>
      <c r="J20" s="47"/>
      <c r="K20" s="48">
        <f>BK20</f>
        <v>362.22999999999996</v>
      </c>
      <c r="M20" s="98" t="s">
        <v>350</v>
      </c>
      <c r="N20" s="99"/>
      <c r="O20" s="100"/>
      <c r="P20" s="100"/>
      <c r="Q20" s="101">
        <f>SUM(Q21:Q23)</f>
        <v>362.22999999999996</v>
      </c>
      <c r="R20" s="101">
        <f>SUM(R21:R23)</f>
        <v>0</v>
      </c>
      <c r="S20" s="100"/>
      <c r="T20" s="102">
        <f>SUM(T21:T23)</f>
        <v>0</v>
      </c>
      <c r="U20" s="100"/>
      <c r="V20" s="102">
        <f>SUM(V21:V23)</f>
        <v>0</v>
      </c>
      <c r="W20" s="100"/>
      <c r="X20" s="103">
        <f>SUM(X21:X23)</f>
        <v>66.513500000000008</v>
      </c>
      <c r="Y20" s="104"/>
      <c r="Z20" s="104" t="s">
        <v>351</v>
      </c>
      <c r="AR20" s="45" t="s">
        <v>17</v>
      </c>
      <c r="AT20" s="54" t="s">
        <v>15</v>
      </c>
      <c r="AU20" s="54" t="s">
        <v>16</v>
      </c>
      <c r="AY20" s="45" t="s">
        <v>38</v>
      </c>
      <c r="BK20" s="55">
        <f>SUM(BK21:BK23)</f>
        <v>362.22999999999996</v>
      </c>
    </row>
    <row r="21" spans="1:65" s="1" customFormat="1" ht="24" customHeight="1">
      <c r="A21" s="8"/>
      <c r="B21" s="56"/>
      <c r="C21" s="57" t="s">
        <v>17</v>
      </c>
      <c r="D21" s="57" t="s">
        <v>39</v>
      </c>
      <c r="E21" s="58" t="s">
        <v>40</v>
      </c>
      <c r="F21" s="59" t="s">
        <v>41</v>
      </c>
      <c r="G21" s="60" t="s">
        <v>42</v>
      </c>
      <c r="H21" s="61">
        <v>82.2</v>
      </c>
      <c r="I21" s="62">
        <v>2.2000000000000002</v>
      </c>
      <c r="J21" s="62"/>
      <c r="K21" s="63">
        <f>ROUND(P21*H21,2)</f>
        <v>180.84</v>
      </c>
      <c r="L21" s="92"/>
      <c r="M21" s="93">
        <v>0</v>
      </c>
      <c r="N21" s="94" t="s">
        <v>0</v>
      </c>
      <c r="O21" s="95" t="s">
        <v>10</v>
      </c>
      <c r="P21" s="96">
        <f>I21+J21</f>
        <v>2.2000000000000002</v>
      </c>
      <c r="Q21" s="96">
        <f>ROUND(I21*H21,2)</f>
        <v>180.84</v>
      </c>
      <c r="R21" s="96">
        <f>ROUND(J21*H21,2)</f>
        <v>0</v>
      </c>
      <c r="S21" s="93"/>
      <c r="T21" s="97">
        <f>S21*H21</f>
        <v>0</v>
      </c>
      <c r="U21" s="97">
        <v>0</v>
      </c>
      <c r="V21" s="97">
        <f>U21*H21</f>
        <v>0</v>
      </c>
      <c r="W21" s="97">
        <v>0.56000000000000005</v>
      </c>
      <c r="X21" s="97">
        <f>W21*H21</f>
        <v>46.032000000000004</v>
      </c>
      <c r="Y21" s="93"/>
      <c r="Z21" s="93">
        <f>SUM(M21*I21)</f>
        <v>0</v>
      </c>
      <c r="AA21" s="8"/>
      <c r="AB21" s="8"/>
      <c r="AC21" s="8"/>
      <c r="AD21" s="8"/>
      <c r="AE21" s="8"/>
      <c r="AR21" s="70" t="s">
        <v>43</v>
      </c>
      <c r="AT21" s="70" t="s">
        <v>39</v>
      </c>
      <c r="AU21" s="70" t="s">
        <v>17</v>
      </c>
      <c r="AY21" s="4" t="s">
        <v>38</v>
      </c>
      <c r="BE21" s="71">
        <f>IF(O21="základná",K21,0)</f>
        <v>0</v>
      </c>
      <c r="BF21" s="71">
        <f>IF(O21="znížená",K21,0)</f>
        <v>180.84</v>
      </c>
      <c r="BG21" s="71">
        <f>IF(O21="zákl. prenesená",K21,0)</f>
        <v>0</v>
      </c>
      <c r="BH21" s="71">
        <f>IF(O21="zníž. prenesená",K21,0)</f>
        <v>0</v>
      </c>
      <c r="BI21" s="71">
        <f>IF(O21="nulová",K21,0)</f>
        <v>0</v>
      </c>
      <c r="BJ21" s="4" t="s">
        <v>44</v>
      </c>
      <c r="BK21" s="71">
        <f>ROUND(P21*H21,2)</f>
        <v>180.84</v>
      </c>
      <c r="BL21" s="4" t="s">
        <v>43</v>
      </c>
      <c r="BM21" s="70" t="s">
        <v>44</v>
      </c>
    </row>
    <row r="22" spans="1:65" s="1" customFormat="1" ht="24" customHeight="1">
      <c r="A22" s="8"/>
      <c r="B22" s="56"/>
      <c r="C22" s="57" t="s">
        <v>44</v>
      </c>
      <c r="D22" s="57" t="s">
        <v>39</v>
      </c>
      <c r="E22" s="58" t="s">
        <v>45</v>
      </c>
      <c r="F22" s="59" t="s">
        <v>46</v>
      </c>
      <c r="G22" s="60" t="s">
        <v>42</v>
      </c>
      <c r="H22" s="61">
        <v>82.2</v>
      </c>
      <c r="I22" s="62">
        <v>1.66</v>
      </c>
      <c r="J22" s="62"/>
      <c r="K22" s="63">
        <f>ROUND(P22*H22,2)</f>
        <v>136.44999999999999</v>
      </c>
      <c r="L22" s="92"/>
      <c r="M22" s="93">
        <v>75.2</v>
      </c>
      <c r="N22" s="94" t="s">
        <v>0</v>
      </c>
      <c r="O22" s="95" t="s">
        <v>10</v>
      </c>
      <c r="P22" s="96">
        <f>I22+J22</f>
        <v>1.66</v>
      </c>
      <c r="Q22" s="96">
        <f>ROUND(I22*H22,2)</f>
        <v>136.44999999999999</v>
      </c>
      <c r="R22" s="96">
        <f>ROUND(J22*H22,2)</f>
        <v>0</v>
      </c>
      <c r="S22" s="93"/>
      <c r="T22" s="97">
        <f>S22*H22</f>
        <v>0</v>
      </c>
      <c r="U22" s="97">
        <v>0</v>
      </c>
      <c r="V22" s="97">
        <f>U22*H22</f>
        <v>0</v>
      </c>
      <c r="W22" s="97">
        <v>0.22500000000000001</v>
      </c>
      <c r="X22" s="97">
        <f>W22*H22</f>
        <v>18.495000000000001</v>
      </c>
      <c r="Y22" s="93"/>
      <c r="Z22" s="93">
        <f t="shared" ref="Z22:Z27" si="0">SUM(M22*I22)</f>
        <v>124.83199999999999</v>
      </c>
      <c r="AA22" s="8"/>
      <c r="AB22" s="8"/>
      <c r="AC22" s="8"/>
      <c r="AD22" s="8"/>
      <c r="AE22" s="8"/>
      <c r="AR22" s="70" t="s">
        <v>43</v>
      </c>
      <c r="AT22" s="70" t="s">
        <v>39</v>
      </c>
      <c r="AU22" s="70" t="s">
        <v>17</v>
      </c>
      <c r="AY22" s="4" t="s">
        <v>38</v>
      </c>
      <c r="BE22" s="71">
        <f>IF(O22="základná",K22,0)</f>
        <v>0</v>
      </c>
      <c r="BF22" s="71">
        <f>IF(O22="znížená",K22,0)</f>
        <v>136.44999999999999</v>
      </c>
      <c r="BG22" s="71">
        <f>IF(O22="zákl. prenesená",K22,0)</f>
        <v>0</v>
      </c>
      <c r="BH22" s="71">
        <f>IF(O22="zníž. prenesená",K22,0)</f>
        <v>0</v>
      </c>
      <c r="BI22" s="71">
        <f>IF(O22="nulová",K22,0)</f>
        <v>0</v>
      </c>
      <c r="BJ22" s="4" t="s">
        <v>44</v>
      </c>
      <c r="BK22" s="71">
        <f>ROUND(P22*H22,2)</f>
        <v>136.44999999999999</v>
      </c>
      <c r="BL22" s="4" t="s">
        <v>43</v>
      </c>
      <c r="BM22" s="70" t="s">
        <v>43</v>
      </c>
    </row>
    <row r="23" spans="1:65" s="1" customFormat="1" ht="24" customHeight="1">
      <c r="A23" s="8"/>
      <c r="B23" s="56"/>
      <c r="C23" s="57" t="s">
        <v>47</v>
      </c>
      <c r="D23" s="57" t="s">
        <v>39</v>
      </c>
      <c r="E23" s="58" t="s">
        <v>48</v>
      </c>
      <c r="F23" s="59" t="s">
        <v>49</v>
      </c>
      <c r="G23" s="60" t="s">
        <v>50</v>
      </c>
      <c r="H23" s="61">
        <v>13.7</v>
      </c>
      <c r="I23" s="62">
        <v>3.28</v>
      </c>
      <c r="J23" s="62"/>
      <c r="K23" s="63">
        <f>ROUND(P23*H23,2)</f>
        <v>44.94</v>
      </c>
      <c r="L23" s="92"/>
      <c r="M23" s="93">
        <v>13.7</v>
      </c>
      <c r="N23" s="94" t="s">
        <v>0</v>
      </c>
      <c r="O23" s="95" t="s">
        <v>10</v>
      </c>
      <c r="P23" s="96">
        <f>I23+J23</f>
        <v>3.28</v>
      </c>
      <c r="Q23" s="96">
        <f>ROUND(I23*H23,2)</f>
        <v>44.94</v>
      </c>
      <c r="R23" s="96">
        <f>ROUND(J23*H23,2)</f>
        <v>0</v>
      </c>
      <c r="S23" s="93"/>
      <c r="T23" s="97">
        <f>S23*H23</f>
        <v>0</v>
      </c>
      <c r="U23" s="97">
        <v>0</v>
      </c>
      <c r="V23" s="97">
        <f>U23*H23</f>
        <v>0</v>
      </c>
      <c r="W23" s="97">
        <v>0.14499999999999999</v>
      </c>
      <c r="X23" s="97">
        <f>W23*H23</f>
        <v>1.9864999999999997</v>
      </c>
      <c r="Y23" s="93"/>
      <c r="Z23" s="105">
        <f t="shared" si="0"/>
        <v>44.935999999999993</v>
      </c>
      <c r="AA23" s="8"/>
      <c r="AB23" s="8"/>
      <c r="AC23" s="8"/>
      <c r="AD23" s="8"/>
      <c r="AE23" s="8"/>
      <c r="AR23" s="70" t="s">
        <v>43</v>
      </c>
      <c r="AT23" s="70" t="s">
        <v>39</v>
      </c>
      <c r="AU23" s="70" t="s">
        <v>17</v>
      </c>
      <c r="AY23" s="4" t="s">
        <v>38</v>
      </c>
      <c r="BE23" s="71">
        <f>IF(O23="základná",K23,0)</f>
        <v>0</v>
      </c>
      <c r="BF23" s="71">
        <f>IF(O23="znížená",K23,0)</f>
        <v>44.94</v>
      </c>
      <c r="BG23" s="71">
        <f>IF(O23="zákl. prenesená",K23,0)</f>
        <v>0</v>
      </c>
      <c r="BH23" s="71">
        <f>IF(O23="zníž. prenesená",K23,0)</f>
        <v>0</v>
      </c>
      <c r="BI23" s="71">
        <f>IF(O23="nulová",K23,0)</f>
        <v>0</v>
      </c>
      <c r="BJ23" s="4" t="s">
        <v>44</v>
      </c>
      <c r="BK23" s="71">
        <f>ROUND(P23*H23,2)</f>
        <v>44.94</v>
      </c>
      <c r="BL23" s="4" t="s">
        <v>43</v>
      </c>
      <c r="BM23" s="70" t="s">
        <v>51</v>
      </c>
    </row>
    <row r="24" spans="1:65" s="3" customFormat="1" ht="25.9" customHeight="1">
      <c r="B24" s="44"/>
      <c r="D24" s="45" t="s">
        <v>15</v>
      </c>
      <c r="E24" s="46" t="s">
        <v>52</v>
      </c>
      <c r="F24" s="46" t="s">
        <v>53</v>
      </c>
      <c r="I24" s="47"/>
      <c r="J24" s="47"/>
      <c r="K24" s="48">
        <f>BK24</f>
        <v>988.41</v>
      </c>
      <c r="M24" s="44"/>
      <c r="N24" s="49"/>
      <c r="O24" s="50"/>
      <c r="P24" s="50"/>
      <c r="Q24" s="51">
        <f>SUM(Q25:Q27)</f>
        <v>988.41</v>
      </c>
      <c r="R24" s="51">
        <f>SUM(R25:R27)</f>
        <v>0</v>
      </c>
      <c r="S24" s="50"/>
      <c r="T24" s="52">
        <f>SUM(T25:T27)</f>
        <v>0</v>
      </c>
      <c r="U24" s="50"/>
      <c r="V24" s="52">
        <f>SUM(V25:V27)</f>
        <v>1396.7940000000001</v>
      </c>
      <c r="W24" s="50"/>
      <c r="X24" s="53">
        <f>SUM(X25:X27)</f>
        <v>1396.7940000000001</v>
      </c>
      <c r="Z24" s="93"/>
      <c r="AR24" s="45" t="s">
        <v>17</v>
      </c>
      <c r="AT24" s="54" t="s">
        <v>15</v>
      </c>
      <c r="AU24" s="54" t="s">
        <v>16</v>
      </c>
      <c r="AY24" s="45" t="s">
        <v>38</v>
      </c>
      <c r="BK24" s="55">
        <f>SUM(BK25:BK27)</f>
        <v>988.41</v>
      </c>
    </row>
    <row r="25" spans="1:65" s="1" customFormat="1" ht="16.5" customHeight="1">
      <c r="A25" s="8"/>
      <c r="B25" s="56"/>
      <c r="C25" s="57" t="s">
        <v>43</v>
      </c>
      <c r="D25" s="57" t="s">
        <v>39</v>
      </c>
      <c r="E25" s="58" t="s">
        <v>54</v>
      </c>
      <c r="F25" s="59" t="s">
        <v>55</v>
      </c>
      <c r="G25" s="60" t="s">
        <v>56</v>
      </c>
      <c r="H25" s="61">
        <v>66.513999999999996</v>
      </c>
      <c r="I25" s="62">
        <v>6.55</v>
      </c>
      <c r="J25" s="62"/>
      <c r="K25" s="63">
        <f>ROUND(P25*H25,2)</f>
        <v>435.67</v>
      </c>
      <c r="L25" s="92"/>
      <c r="M25" s="93">
        <v>51.2</v>
      </c>
      <c r="N25" s="94" t="s">
        <v>0</v>
      </c>
      <c r="O25" s="95" t="s">
        <v>10</v>
      </c>
      <c r="P25" s="96">
        <f>I25+J25</f>
        <v>6.55</v>
      </c>
      <c r="Q25" s="96">
        <f>ROUND(I25*H25,2)</f>
        <v>435.67</v>
      </c>
      <c r="R25" s="96">
        <f>ROUND(J25*H25,2)</f>
        <v>0</v>
      </c>
      <c r="S25" s="93"/>
      <c r="T25" s="97">
        <f>S25*H25</f>
        <v>0</v>
      </c>
      <c r="U25" s="97">
        <v>0</v>
      </c>
      <c r="V25" s="97">
        <f>U25*H25</f>
        <v>0</v>
      </c>
      <c r="W25" s="97">
        <v>0</v>
      </c>
      <c r="X25" s="97">
        <f>W25*H25</f>
        <v>0</v>
      </c>
      <c r="Y25" s="93"/>
      <c r="Z25" s="93">
        <f t="shared" si="0"/>
        <v>335.36</v>
      </c>
      <c r="AA25" s="8"/>
      <c r="AB25" s="8"/>
      <c r="AC25" s="8"/>
      <c r="AD25" s="8"/>
      <c r="AE25" s="8"/>
      <c r="AR25" s="70" t="s">
        <v>43</v>
      </c>
      <c r="AT25" s="70" t="s">
        <v>39</v>
      </c>
      <c r="AU25" s="70" t="s">
        <v>17</v>
      </c>
      <c r="AY25" s="4" t="s">
        <v>38</v>
      </c>
      <c r="BE25" s="71">
        <f>IF(O25="základná",K25,0)</f>
        <v>0</v>
      </c>
      <c r="BF25" s="71">
        <f>IF(O25="znížená",K25,0)</f>
        <v>435.67</v>
      </c>
      <c r="BG25" s="71">
        <f>IF(O25="zákl. prenesená",K25,0)</f>
        <v>0</v>
      </c>
      <c r="BH25" s="71">
        <f>IF(O25="zníž. prenesená",K25,0)</f>
        <v>0</v>
      </c>
      <c r="BI25" s="71">
        <f>IF(O25="nulová",K25,0)</f>
        <v>0</v>
      </c>
      <c r="BJ25" s="4" t="s">
        <v>44</v>
      </c>
      <c r="BK25" s="71">
        <f>ROUND(P25*H25,2)</f>
        <v>435.67</v>
      </c>
      <c r="BL25" s="4" t="s">
        <v>43</v>
      </c>
      <c r="BM25" s="70" t="s">
        <v>57</v>
      </c>
    </row>
    <row r="26" spans="1:65" s="1" customFormat="1" ht="24" customHeight="1">
      <c r="A26" s="8"/>
      <c r="B26" s="56"/>
      <c r="C26" s="57" t="s">
        <v>58</v>
      </c>
      <c r="D26" s="57" t="s">
        <v>39</v>
      </c>
      <c r="E26" s="58" t="s">
        <v>59</v>
      </c>
      <c r="F26" s="59" t="s">
        <v>60</v>
      </c>
      <c r="G26" s="60" t="s">
        <v>56</v>
      </c>
      <c r="H26" s="61">
        <v>1263.7660000000001</v>
      </c>
      <c r="I26" s="62">
        <v>0.19</v>
      </c>
      <c r="J26" s="62"/>
      <c r="K26" s="63">
        <f>ROUND(P26*H26,2)</f>
        <v>240.12</v>
      </c>
      <c r="L26" s="92"/>
      <c r="M26" s="93">
        <v>972.8</v>
      </c>
      <c r="N26" s="94" t="s">
        <v>0</v>
      </c>
      <c r="O26" s="95" t="s">
        <v>10</v>
      </c>
      <c r="P26" s="96">
        <f>I26+J26</f>
        <v>0.19</v>
      </c>
      <c r="Q26" s="96">
        <f>ROUND(I26*H26,2)</f>
        <v>240.12</v>
      </c>
      <c r="R26" s="96">
        <f>ROUND(J26*H26,2)</f>
        <v>0</v>
      </c>
      <c r="S26" s="93"/>
      <c r="T26" s="97">
        <f>S26*H26</f>
        <v>0</v>
      </c>
      <c r="U26" s="97">
        <v>1</v>
      </c>
      <c r="V26" s="97">
        <f>U26*H26</f>
        <v>1263.7660000000001</v>
      </c>
      <c r="W26" s="97">
        <v>1</v>
      </c>
      <c r="X26" s="97">
        <f>W26*H26</f>
        <v>1263.7660000000001</v>
      </c>
      <c r="Y26" s="93"/>
      <c r="Z26" s="93">
        <f t="shared" si="0"/>
        <v>184.83199999999999</v>
      </c>
      <c r="AA26" s="8"/>
      <c r="AB26" s="8"/>
      <c r="AC26" s="8"/>
      <c r="AD26" s="8"/>
      <c r="AE26" s="8"/>
      <c r="AR26" s="70" t="s">
        <v>43</v>
      </c>
      <c r="AT26" s="70" t="s">
        <v>39</v>
      </c>
      <c r="AU26" s="70" t="s">
        <v>17</v>
      </c>
      <c r="AY26" s="4" t="s">
        <v>38</v>
      </c>
      <c r="BE26" s="71">
        <f>IF(O26="základná",K26,0)</f>
        <v>0</v>
      </c>
      <c r="BF26" s="71">
        <f>IF(O26="znížená",K26,0)</f>
        <v>240.12</v>
      </c>
      <c r="BG26" s="71">
        <f>IF(O26="zákl. prenesená",K26,0)</f>
        <v>0</v>
      </c>
      <c r="BH26" s="71">
        <f>IF(O26="zníž. prenesená",K26,0)</f>
        <v>0</v>
      </c>
      <c r="BI26" s="71">
        <f>IF(O26="nulová",K26,0)</f>
        <v>0</v>
      </c>
      <c r="BJ26" s="4" t="s">
        <v>44</v>
      </c>
      <c r="BK26" s="71">
        <f>ROUND(P26*H26,2)</f>
        <v>240.12</v>
      </c>
      <c r="BL26" s="4" t="s">
        <v>43</v>
      </c>
      <c r="BM26" s="70" t="s">
        <v>61</v>
      </c>
    </row>
    <row r="27" spans="1:65" s="1" customFormat="1" ht="16.5" customHeight="1">
      <c r="A27" s="8"/>
      <c r="B27" s="56"/>
      <c r="C27" s="57" t="s">
        <v>51</v>
      </c>
      <c r="D27" s="57" t="s">
        <v>39</v>
      </c>
      <c r="E27" s="58" t="s">
        <v>62</v>
      </c>
      <c r="F27" s="59" t="s">
        <v>63</v>
      </c>
      <c r="G27" s="60" t="s">
        <v>56</v>
      </c>
      <c r="H27" s="61">
        <v>66.513999999999996</v>
      </c>
      <c r="I27" s="62">
        <v>4.7</v>
      </c>
      <c r="J27" s="62"/>
      <c r="K27" s="63">
        <f>ROUND(P27*H27,2)</f>
        <v>312.62</v>
      </c>
      <c r="L27" s="92"/>
      <c r="M27" s="93">
        <v>51.2</v>
      </c>
      <c r="N27" s="94" t="s">
        <v>0</v>
      </c>
      <c r="O27" s="95" t="s">
        <v>10</v>
      </c>
      <c r="P27" s="96">
        <f>I27+J27</f>
        <v>4.7</v>
      </c>
      <c r="Q27" s="96">
        <f>ROUND(I27*H27,2)</f>
        <v>312.62</v>
      </c>
      <c r="R27" s="96">
        <f>ROUND(J27*H27,2)</f>
        <v>0</v>
      </c>
      <c r="S27" s="93"/>
      <c r="T27" s="97">
        <f>S27*H27</f>
        <v>0</v>
      </c>
      <c r="U27" s="97">
        <v>2</v>
      </c>
      <c r="V27" s="97">
        <f>U27*H27</f>
        <v>133.02799999999999</v>
      </c>
      <c r="W27" s="97">
        <v>2</v>
      </c>
      <c r="X27" s="97">
        <f>W27*H27</f>
        <v>133.02799999999999</v>
      </c>
      <c r="Y27" s="93"/>
      <c r="Z27" s="93">
        <f t="shared" si="0"/>
        <v>240.64000000000001</v>
      </c>
      <c r="AA27" s="8"/>
      <c r="AB27" s="8"/>
      <c r="AC27" s="8"/>
      <c r="AD27" s="8"/>
      <c r="AE27" s="8"/>
      <c r="AR27" s="70" t="s">
        <v>43</v>
      </c>
      <c r="AT27" s="70" t="s">
        <v>39</v>
      </c>
      <c r="AU27" s="70" t="s">
        <v>17</v>
      </c>
      <c r="AY27" s="4" t="s">
        <v>38</v>
      </c>
      <c r="BE27" s="71">
        <f>IF(O27="základná",K27,0)</f>
        <v>0</v>
      </c>
      <c r="BF27" s="71">
        <f>IF(O27="znížená",K27,0)</f>
        <v>312.62</v>
      </c>
      <c r="BG27" s="71">
        <f>IF(O27="zákl. prenesená",K27,0)</f>
        <v>0</v>
      </c>
      <c r="BH27" s="71">
        <f>IF(O27="zníž. prenesená",K27,0)</f>
        <v>0</v>
      </c>
      <c r="BI27" s="71">
        <f>IF(O27="nulová",K27,0)</f>
        <v>0</v>
      </c>
      <c r="BJ27" s="4" t="s">
        <v>44</v>
      </c>
      <c r="BK27" s="71">
        <f>ROUND(P27*H27,2)</f>
        <v>312.62</v>
      </c>
      <c r="BL27" s="4" t="s">
        <v>43</v>
      </c>
      <c r="BM27" s="70" t="s">
        <v>64</v>
      </c>
    </row>
    <row r="28" spans="1:65" s="1" customFormat="1" ht="6.95" customHeight="1">
      <c r="A28" s="8"/>
      <c r="B28" s="11"/>
      <c r="C28" s="12"/>
      <c r="D28" s="12"/>
      <c r="E28" s="12"/>
      <c r="F28" s="12"/>
      <c r="G28" s="12"/>
      <c r="H28" s="12"/>
      <c r="I28" s="28"/>
      <c r="J28" s="28"/>
      <c r="K28" s="12"/>
      <c r="L28" s="12"/>
      <c r="M28" s="9"/>
      <c r="N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</row>
    <row r="29" spans="1:65" ht="12.75">
      <c r="M29" t="s">
        <v>352</v>
      </c>
      <c r="Z29" s="106">
        <f>SUM(Z21:Z27)</f>
        <v>930.6</v>
      </c>
    </row>
  </sheetData>
  <autoFilter ref="C18:L27"/>
  <mergeCells count="2">
    <mergeCell ref="E9:H9"/>
    <mergeCell ref="E11:H11"/>
  </mergeCells>
  <phoneticPr fontId="0" type="noConversion"/>
  <pageMargins left="0.39374999999999999" right="0.39374999999999999" top="0.39374999999999999" bottom="0.39374999999999999" header="0" footer="0"/>
  <pageSetup paperSize="9" scale="60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4:BA75"/>
  <sheetViews>
    <sheetView showGridLines="0" topLeftCell="A53" workbookViewId="0">
      <selection activeCell="AA75" sqref="AA75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style="24" customWidth="1"/>
    <col min="11" max="11" width="27.1640625" customWidth="1"/>
    <col min="12" max="12" width="0.1640625" hidden="1" customWidth="1"/>
    <col min="13" max="13" width="9.33203125" hidden="1" customWidth="1"/>
    <col min="14" max="14" width="10.83203125" hidden="1" customWidth="1"/>
    <col min="15" max="15" width="9.33203125" hidden="1" customWidth="1"/>
    <col min="16" max="16" width="26.5" hidden="1" customWidth="1"/>
    <col min="17" max="17" width="43" hidden="1" customWidth="1"/>
    <col min="18" max="18" width="32.1640625" hidden="1" customWidth="1"/>
    <col min="19" max="19" width="26.83203125" hidden="1" customWidth="1"/>
    <col min="20" max="20" width="34.5" hidden="1" customWidth="1"/>
    <col min="21" max="21" width="26.83203125" hidden="1" customWidth="1"/>
    <col min="22" max="22" width="19.33203125" hidden="1" customWidth="1"/>
    <col min="23" max="23" width="36" hidden="1" customWidth="1"/>
    <col min="24" max="24" width="29.33203125" hidden="1" customWidth="1"/>
    <col min="25" max="25" width="7.1640625" customWidth="1"/>
    <col min="26" max="26" width="16.33203125" customWidth="1"/>
    <col min="27" max="27" width="15.83203125" customWidth="1"/>
    <col min="32" max="53" width="9.33203125" hidden="1" customWidth="1"/>
  </cols>
  <sheetData>
    <row r="4" spans="1:27" s="1" customFormat="1" ht="6.95" customHeight="1">
      <c r="A4" s="8"/>
      <c r="B4" s="13"/>
      <c r="C4" s="14"/>
      <c r="D4" s="14"/>
      <c r="E4" s="14"/>
      <c r="F4" s="14"/>
      <c r="G4" s="14"/>
      <c r="H4" s="14"/>
      <c r="I4" s="29"/>
      <c r="J4" s="29"/>
      <c r="K4" s="14"/>
      <c r="L4" s="14"/>
      <c r="M4" s="10"/>
      <c r="S4" s="8"/>
      <c r="T4" s="8"/>
      <c r="U4" s="8"/>
      <c r="V4" s="8"/>
      <c r="W4" s="8"/>
      <c r="X4" s="8"/>
      <c r="Y4" s="8"/>
      <c r="Z4" s="8"/>
      <c r="AA4" s="8"/>
    </row>
    <row r="5" spans="1:27" s="1" customFormat="1" ht="24.95" customHeight="1">
      <c r="A5" s="8"/>
      <c r="B5" s="9"/>
      <c r="C5" s="5" t="s">
        <v>353</v>
      </c>
      <c r="D5" s="8"/>
      <c r="E5" s="8"/>
      <c r="F5" s="8"/>
      <c r="G5" s="8"/>
      <c r="H5" s="8"/>
      <c r="I5" s="25"/>
      <c r="J5" s="25"/>
      <c r="K5" s="8"/>
      <c r="L5" s="8"/>
      <c r="M5" s="10"/>
      <c r="S5" s="8"/>
      <c r="T5" s="8"/>
      <c r="U5" s="8"/>
      <c r="V5" s="8"/>
      <c r="W5" s="8"/>
      <c r="X5" s="8"/>
      <c r="Y5" s="8"/>
      <c r="Z5" s="8"/>
      <c r="AA5" s="8"/>
    </row>
    <row r="6" spans="1:27" s="1" customFormat="1" ht="6.95" customHeight="1">
      <c r="A6" s="8"/>
      <c r="B6" s="9"/>
      <c r="C6" s="8"/>
      <c r="D6" s="8"/>
      <c r="E6" s="8"/>
      <c r="F6" s="8"/>
      <c r="G6" s="8"/>
      <c r="H6" s="8"/>
      <c r="I6" s="25"/>
      <c r="J6" s="25"/>
      <c r="K6" s="8"/>
      <c r="L6" s="8"/>
      <c r="M6" s="10"/>
      <c r="S6" s="8"/>
      <c r="T6" s="8"/>
      <c r="U6" s="8"/>
      <c r="V6" s="8"/>
      <c r="W6" s="8"/>
      <c r="X6" s="8"/>
      <c r="Y6" s="8"/>
      <c r="Z6" s="8"/>
      <c r="AA6" s="8"/>
    </row>
    <row r="7" spans="1:27" s="1" customFormat="1" ht="12" customHeight="1">
      <c r="A7" s="8"/>
      <c r="B7" s="9"/>
      <c r="C7" s="7" t="s">
        <v>2</v>
      </c>
      <c r="D7" s="8"/>
      <c r="E7" s="8"/>
      <c r="F7" s="8"/>
      <c r="G7" s="8"/>
      <c r="H7" s="8"/>
      <c r="I7" s="25"/>
      <c r="J7" s="25"/>
      <c r="K7" s="8"/>
      <c r="L7" s="8"/>
      <c r="M7" s="10"/>
      <c r="S7" s="8"/>
      <c r="T7" s="8"/>
      <c r="U7" s="8"/>
      <c r="V7" s="8"/>
      <c r="W7" s="8"/>
      <c r="X7" s="8"/>
      <c r="Y7" s="8"/>
      <c r="Z7" s="8"/>
      <c r="AA7" s="8"/>
    </row>
    <row r="8" spans="1:27" s="1" customFormat="1" ht="16.5" customHeight="1">
      <c r="A8" s="8"/>
      <c r="B8" s="9"/>
      <c r="C8" s="8"/>
      <c r="D8" s="8"/>
      <c r="E8" s="124" t="s">
        <v>357</v>
      </c>
      <c r="F8" s="125"/>
      <c r="G8" s="125"/>
      <c r="H8" s="125"/>
      <c r="I8" s="25"/>
      <c r="J8" s="25"/>
      <c r="K8" s="8"/>
      <c r="L8" s="8"/>
      <c r="M8" s="10"/>
      <c r="S8" s="8"/>
      <c r="T8" s="8"/>
      <c r="U8" s="8"/>
      <c r="V8" s="8"/>
      <c r="W8" s="8"/>
      <c r="X8" s="8"/>
      <c r="Y8" s="8"/>
      <c r="Z8" s="8"/>
      <c r="AA8" s="8"/>
    </row>
    <row r="9" spans="1:27" s="1" customFormat="1" ht="12" customHeight="1">
      <c r="A9" s="8"/>
      <c r="B9" s="9"/>
      <c r="C9" s="7" t="s">
        <v>18</v>
      </c>
      <c r="D9" s="8"/>
      <c r="E9" s="8" t="s">
        <v>356</v>
      </c>
      <c r="F9" s="8"/>
      <c r="G9" s="8"/>
      <c r="H9" s="8"/>
      <c r="I9" s="25"/>
      <c r="J9" s="25"/>
      <c r="K9" s="8"/>
      <c r="L9" s="8"/>
      <c r="M9" s="10"/>
      <c r="S9" s="8"/>
      <c r="T9" s="8"/>
      <c r="U9" s="8"/>
      <c r="V9" s="8"/>
      <c r="W9" s="8"/>
      <c r="X9" s="8"/>
      <c r="Y9" s="8"/>
      <c r="Z9" s="8"/>
      <c r="AA9" s="8"/>
    </row>
    <row r="10" spans="1:27" s="1" customFormat="1" ht="16.5" customHeight="1">
      <c r="A10" s="8"/>
      <c r="B10" s="9"/>
      <c r="C10" s="8"/>
      <c r="D10" s="8"/>
      <c r="E10" s="126"/>
      <c r="F10" s="127"/>
      <c r="G10" s="127"/>
      <c r="H10" s="127"/>
      <c r="I10" s="25"/>
      <c r="J10" s="25"/>
      <c r="K10" s="8"/>
      <c r="L10" s="8"/>
      <c r="M10" s="10"/>
      <c r="S10" s="8"/>
      <c r="T10" s="8"/>
      <c r="U10" s="8"/>
      <c r="V10" s="8"/>
      <c r="W10" s="8"/>
      <c r="X10" s="8"/>
      <c r="Y10" s="8"/>
      <c r="Z10" s="8"/>
      <c r="AA10" s="8"/>
    </row>
    <row r="11" spans="1:27" s="1" customFormat="1" ht="6.95" customHeight="1">
      <c r="A11" s="8"/>
      <c r="B11" s="9"/>
      <c r="C11" s="8"/>
      <c r="D11" s="8"/>
      <c r="E11" s="8"/>
      <c r="F11" s="8"/>
      <c r="G11" s="8"/>
      <c r="H11" s="8"/>
      <c r="I11" s="25"/>
      <c r="J11" s="25"/>
      <c r="K11" s="8"/>
      <c r="L11" s="8"/>
      <c r="M11" s="10"/>
      <c r="S11" s="8"/>
      <c r="T11" s="8"/>
      <c r="U11" s="8"/>
      <c r="V11" s="8"/>
      <c r="W11" s="8"/>
      <c r="X11" s="8"/>
      <c r="Y11" s="8"/>
      <c r="Z11" s="8"/>
      <c r="AA11" s="8"/>
    </row>
    <row r="12" spans="1:27" s="1" customFormat="1" ht="12" customHeight="1">
      <c r="A12" s="8"/>
      <c r="B12" s="9"/>
      <c r="C12" s="7"/>
      <c r="D12" s="8"/>
      <c r="E12" s="8"/>
      <c r="F12" s="6"/>
      <c r="G12" s="8"/>
      <c r="H12" s="8"/>
      <c r="I12" s="26" t="s">
        <v>4</v>
      </c>
      <c r="J12" s="27"/>
      <c r="K12" s="8"/>
      <c r="L12" s="8"/>
      <c r="M12" s="10"/>
      <c r="S12" s="8"/>
      <c r="T12" s="8"/>
      <c r="U12" s="8"/>
      <c r="V12" s="8"/>
      <c r="W12" s="8"/>
      <c r="X12" s="8"/>
      <c r="Y12" s="8"/>
      <c r="Z12" s="8"/>
      <c r="AA12" s="8"/>
    </row>
    <row r="13" spans="1:27" s="1" customFormat="1" ht="6.95" customHeight="1">
      <c r="A13" s="8"/>
      <c r="B13" s="9"/>
      <c r="C13" s="8"/>
      <c r="D13" s="8"/>
      <c r="E13" s="8"/>
      <c r="F13" s="8"/>
      <c r="G13" s="8"/>
      <c r="H13" s="8"/>
      <c r="I13" s="25"/>
      <c r="J13" s="25"/>
      <c r="K13" s="8"/>
      <c r="L13" s="8"/>
      <c r="M13" s="10"/>
      <c r="S13" s="8"/>
      <c r="T13" s="8"/>
      <c r="U13" s="8"/>
      <c r="V13" s="8"/>
      <c r="W13" s="8"/>
      <c r="X13" s="8"/>
      <c r="Y13" s="8"/>
      <c r="Z13" s="8"/>
      <c r="AA13" s="8"/>
    </row>
    <row r="14" spans="1:27" s="1" customFormat="1" ht="15.2" customHeight="1">
      <c r="A14" s="8"/>
      <c r="B14" s="9"/>
      <c r="C14" s="7" t="s">
        <v>5</v>
      </c>
      <c r="D14" s="8"/>
      <c r="E14" s="8"/>
      <c r="F14" s="6"/>
      <c r="G14" s="8"/>
      <c r="H14" s="8"/>
      <c r="I14" s="26" t="s">
        <v>7</v>
      </c>
      <c r="J14" s="30"/>
      <c r="K14" s="8"/>
      <c r="L14" s="8"/>
      <c r="M14" s="10"/>
      <c r="S14" s="8"/>
      <c r="T14" s="8"/>
      <c r="U14" s="8"/>
      <c r="V14" s="8"/>
      <c r="W14" s="8"/>
      <c r="X14" s="8"/>
      <c r="Y14" s="8"/>
      <c r="Z14" s="8"/>
      <c r="AA14" s="8"/>
    </row>
    <row r="15" spans="1:27" s="1" customFormat="1" ht="15.2" customHeight="1">
      <c r="A15" s="8"/>
      <c r="B15" s="9"/>
      <c r="C15" s="7" t="s">
        <v>6</v>
      </c>
      <c r="D15" s="8"/>
      <c r="E15" s="8"/>
      <c r="F15" s="6"/>
      <c r="G15" s="8"/>
      <c r="H15" s="8"/>
      <c r="I15" s="26" t="s">
        <v>8</v>
      </c>
      <c r="J15" s="30"/>
      <c r="K15" s="8"/>
      <c r="L15" s="8"/>
      <c r="M15" s="10"/>
      <c r="S15" s="8"/>
      <c r="T15" s="8"/>
      <c r="U15" s="8"/>
      <c r="V15" s="8"/>
      <c r="W15" s="8"/>
      <c r="X15" s="8"/>
      <c r="Y15" s="8"/>
      <c r="Z15" s="8"/>
      <c r="AA15" s="8"/>
    </row>
    <row r="16" spans="1:27" s="1" customFormat="1" ht="10.35" customHeight="1">
      <c r="A16" s="8"/>
      <c r="B16" s="9"/>
      <c r="C16" s="8"/>
      <c r="D16" s="8"/>
      <c r="E16" s="8"/>
      <c r="F16" s="8"/>
      <c r="G16" s="8"/>
      <c r="H16" s="8"/>
      <c r="I16" s="25"/>
      <c r="J16" s="25"/>
      <c r="K16" s="8"/>
      <c r="L16" s="8"/>
      <c r="M16" s="10"/>
      <c r="S16" s="8"/>
      <c r="T16" s="8"/>
      <c r="U16" s="8"/>
      <c r="V16" s="8"/>
      <c r="W16" s="8"/>
      <c r="X16" s="8"/>
      <c r="Y16" s="8"/>
      <c r="Z16" s="8"/>
      <c r="AA16" s="8"/>
    </row>
    <row r="17" spans="1:53" s="2" customFormat="1" ht="29.25" customHeight="1">
      <c r="A17" s="31"/>
      <c r="B17" s="32"/>
      <c r="C17" s="33" t="s">
        <v>22</v>
      </c>
      <c r="D17" s="34" t="s">
        <v>14</v>
      </c>
      <c r="E17" s="34" t="s">
        <v>12</v>
      </c>
      <c r="F17" s="34" t="s">
        <v>13</v>
      </c>
      <c r="G17" s="34" t="s">
        <v>23</v>
      </c>
      <c r="H17" s="34" t="s">
        <v>24</v>
      </c>
      <c r="I17" s="35" t="s">
        <v>25</v>
      </c>
      <c r="J17" s="35" t="s">
        <v>26</v>
      </c>
      <c r="K17" s="36" t="s">
        <v>19</v>
      </c>
      <c r="L17" s="37" t="s">
        <v>27</v>
      </c>
      <c r="M17" s="38"/>
      <c r="N17" s="18" t="s">
        <v>0</v>
      </c>
      <c r="O17" s="19" t="s">
        <v>9</v>
      </c>
      <c r="P17" s="19" t="s">
        <v>28</v>
      </c>
      <c r="Q17" s="19" t="s">
        <v>29</v>
      </c>
      <c r="R17" s="19" t="s">
        <v>30</v>
      </c>
      <c r="S17" s="19" t="s">
        <v>31</v>
      </c>
      <c r="T17" s="19" t="s">
        <v>32</v>
      </c>
      <c r="U17" s="19" t="s">
        <v>33</v>
      </c>
      <c r="V17" s="19" t="s">
        <v>34</v>
      </c>
      <c r="W17" s="19" t="s">
        <v>35</v>
      </c>
      <c r="X17" s="20" t="s">
        <v>36</v>
      </c>
      <c r="Y17" s="31"/>
      <c r="Z17" s="31"/>
      <c r="AA17" s="31"/>
    </row>
    <row r="18" spans="1:53" s="1" customFormat="1" ht="22.9" customHeight="1">
      <c r="A18" s="8"/>
      <c r="B18" s="9"/>
      <c r="C18" s="23" t="s">
        <v>20</v>
      </c>
      <c r="D18" s="8"/>
      <c r="E18" s="8"/>
      <c r="F18" s="8"/>
      <c r="G18" s="8"/>
      <c r="H18" s="8"/>
      <c r="I18" s="25"/>
      <c r="J18" s="25"/>
      <c r="K18" s="39">
        <f>AY18</f>
        <v>66558.13</v>
      </c>
      <c r="L18" s="8"/>
      <c r="M18" s="9"/>
      <c r="N18" s="21"/>
      <c r="O18" s="15"/>
      <c r="P18" s="22"/>
      <c r="Q18" s="40">
        <f>Q19+Q27+Q31+Q39+Q65+Q67</f>
        <v>3673.4900000000002</v>
      </c>
      <c r="R18" s="40">
        <f>R19+R27+R31+R39+R65+R67</f>
        <v>62884.639999999999</v>
      </c>
      <c r="S18" s="22"/>
      <c r="T18" s="41">
        <f>T19+T27+T31+T39+T65+T67</f>
        <v>0</v>
      </c>
      <c r="U18" s="22"/>
      <c r="V18" s="41">
        <f>V19+V27+V31+V39+V65+V67</f>
        <v>918.46661530000006</v>
      </c>
      <c r="W18" s="22"/>
      <c r="X18" s="42">
        <f>X19+X27+X31+X39+X65+X67</f>
        <v>0</v>
      </c>
      <c r="Y18" s="8"/>
      <c r="Z18" s="8" t="s">
        <v>354</v>
      </c>
      <c r="AA18" s="8"/>
      <c r="AH18" s="4" t="s">
        <v>15</v>
      </c>
      <c r="AI18" s="4" t="s">
        <v>21</v>
      </c>
      <c r="AY18" s="43">
        <f>AY19+AY27+AY31+AY39+AY65+AY67</f>
        <v>66558.13</v>
      </c>
    </row>
    <row r="19" spans="1:53" s="3" customFormat="1" ht="25.9" customHeight="1">
      <c r="B19" s="44"/>
      <c r="D19" s="45" t="s">
        <v>15</v>
      </c>
      <c r="E19" s="46" t="s">
        <v>17</v>
      </c>
      <c r="F19" s="46" t="s">
        <v>37</v>
      </c>
      <c r="I19" s="47"/>
      <c r="J19" s="47"/>
      <c r="K19" s="48">
        <f>AY19</f>
        <v>9241.619999999999</v>
      </c>
      <c r="M19" s="44"/>
      <c r="N19" s="49"/>
      <c r="O19" s="50"/>
      <c r="P19" s="50"/>
      <c r="Q19" s="51">
        <f>SUM(Q20:Q26)</f>
        <v>0</v>
      </c>
      <c r="R19" s="51">
        <f>SUM(R20:R26)</f>
        <v>9241.619999999999</v>
      </c>
      <c r="S19" s="50"/>
      <c r="T19" s="52">
        <f>SUM(T20:T26)</f>
        <v>0</v>
      </c>
      <c r="U19" s="50"/>
      <c r="V19" s="52">
        <f>SUM(V20:V26)</f>
        <v>0</v>
      </c>
      <c r="W19" s="50"/>
      <c r="X19" s="53">
        <f>SUM(X20:X26)</f>
        <v>0</v>
      </c>
      <c r="Z19" s="98" t="s">
        <v>350</v>
      </c>
      <c r="AA19" s="99" t="s">
        <v>351</v>
      </c>
      <c r="AF19" s="45" t="s">
        <v>17</v>
      </c>
      <c r="AH19" s="54" t="s">
        <v>15</v>
      </c>
      <c r="AI19" s="54" t="s">
        <v>16</v>
      </c>
      <c r="AM19" s="45" t="s">
        <v>38</v>
      </c>
      <c r="AY19" s="55">
        <f>SUM(AY20:AY26)</f>
        <v>9241.619999999999</v>
      </c>
    </row>
    <row r="20" spans="1:53" s="1" customFormat="1" ht="24" customHeight="1">
      <c r="A20" s="8"/>
      <c r="B20" s="56"/>
      <c r="C20" s="57" t="s">
        <v>17</v>
      </c>
      <c r="D20" s="57" t="s">
        <v>39</v>
      </c>
      <c r="E20" s="58" t="s">
        <v>65</v>
      </c>
      <c r="F20" s="59" t="s">
        <v>66</v>
      </c>
      <c r="G20" s="60" t="s">
        <v>67</v>
      </c>
      <c r="H20" s="61">
        <v>586.60500000000002</v>
      </c>
      <c r="I20" s="62">
        <v>0</v>
      </c>
      <c r="J20" s="62">
        <v>2.96</v>
      </c>
      <c r="K20" s="63">
        <f t="shared" ref="K20:K26" si="0">ROUND(P20*H20,2)</f>
        <v>1736.35</v>
      </c>
      <c r="L20" s="64"/>
      <c r="M20" s="9"/>
      <c r="N20" s="65" t="s">
        <v>0</v>
      </c>
      <c r="O20" s="66" t="s">
        <v>10</v>
      </c>
      <c r="P20" s="67">
        <f t="shared" ref="P20:P26" si="1">I20+J20</f>
        <v>2.96</v>
      </c>
      <c r="Q20" s="67">
        <f t="shared" ref="Q20:Q26" si="2">ROUND(I20*H20,2)</f>
        <v>0</v>
      </c>
      <c r="R20" s="67">
        <f t="shared" ref="R20:R26" si="3">ROUND(J20*H20,2)</f>
        <v>1736.35</v>
      </c>
      <c r="S20" s="16"/>
      <c r="T20" s="68">
        <f t="shared" ref="T20:T26" si="4">S20*H20</f>
        <v>0</v>
      </c>
      <c r="U20" s="68">
        <v>0</v>
      </c>
      <c r="V20" s="68">
        <f t="shared" ref="V20:V26" si="5">U20*H20</f>
        <v>0</v>
      </c>
      <c r="W20" s="68">
        <v>0</v>
      </c>
      <c r="X20" s="69">
        <f t="shared" ref="X20:X26" si="6">W20*H20</f>
        <v>0</v>
      </c>
      <c r="Y20" s="8"/>
      <c r="Z20" s="93">
        <v>586.60500000000002</v>
      </c>
      <c r="AA20" s="107">
        <f>SUM(Z20*J20)</f>
        <v>1736.3507999999999</v>
      </c>
      <c r="AF20" s="70" t="s">
        <v>43</v>
      </c>
      <c r="AH20" s="70" t="s">
        <v>39</v>
      </c>
      <c r="AI20" s="70" t="s">
        <v>17</v>
      </c>
      <c r="AM20" s="4" t="s">
        <v>38</v>
      </c>
      <c r="AS20" s="71">
        <f t="shared" ref="AS20:AS26" si="7">IF(O20="základná",K20,0)</f>
        <v>0</v>
      </c>
      <c r="AT20" s="71">
        <f t="shared" ref="AT20:AT26" si="8">IF(O20="znížená",K20,0)</f>
        <v>1736.35</v>
      </c>
      <c r="AU20" s="71">
        <f t="shared" ref="AU20:AU26" si="9">IF(O20="zákl. prenesená",K20,0)</f>
        <v>0</v>
      </c>
      <c r="AV20" s="71">
        <f t="shared" ref="AV20:AV26" si="10">IF(O20="zníž. prenesená",K20,0)</f>
        <v>0</v>
      </c>
      <c r="AW20" s="71">
        <f t="shared" ref="AW20:AW26" si="11">IF(O20="nulová",K20,0)</f>
        <v>0</v>
      </c>
      <c r="AX20" s="4" t="s">
        <v>44</v>
      </c>
      <c r="AY20" s="71">
        <f t="shared" ref="AY20:AY26" si="12">ROUND(P20*H20,2)</f>
        <v>1736.35</v>
      </c>
      <c r="AZ20" s="4" t="s">
        <v>43</v>
      </c>
      <c r="BA20" s="70" t="s">
        <v>68</v>
      </c>
    </row>
    <row r="21" spans="1:53" s="1" customFormat="1" ht="24" customHeight="1">
      <c r="A21" s="8"/>
      <c r="B21" s="56"/>
      <c r="C21" s="57" t="s">
        <v>44</v>
      </c>
      <c r="D21" s="57" t="s">
        <v>39</v>
      </c>
      <c r="E21" s="58" t="s">
        <v>69</v>
      </c>
      <c r="F21" s="59" t="s">
        <v>70</v>
      </c>
      <c r="G21" s="60" t="s">
        <v>67</v>
      </c>
      <c r="H21" s="61">
        <v>117.321</v>
      </c>
      <c r="I21" s="62">
        <v>0</v>
      </c>
      <c r="J21" s="62">
        <v>0.22</v>
      </c>
      <c r="K21" s="63">
        <f t="shared" si="0"/>
        <v>25.81</v>
      </c>
      <c r="L21" s="64"/>
      <c r="M21" s="9"/>
      <c r="N21" s="65" t="s">
        <v>0</v>
      </c>
      <c r="O21" s="66" t="s">
        <v>10</v>
      </c>
      <c r="P21" s="67">
        <f t="shared" si="1"/>
        <v>0.22</v>
      </c>
      <c r="Q21" s="67">
        <f t="shared" si="2"/>
        <v>0</v>
      </c>
      <c r="R21" s="67">
        <f t="shared" si="3"/>
        <v>25.81</v>
      </c>
      <c r="S21" s="16"/>
      <c r="T21" s="68">
        <f t="shared" si="4"/>
        <v>0</v>
      </c>
      <c r="U21" s="68">
        <v>0</v>
      </c>
      <c r="V21" s="68">
        <f t="shared" si="5"/>
        <v>0</v>
      </c>
      <c r="W21" s="68">
        <v>0</v>
      </c>
      <c r="X21" s="69">
        <f t="shared" si="6"/>
        <v>0</v>
      </c>
      <c r="Y21" s="8"/>
      <c r="Z21" s="93">
        <v>117.321</v>
      </c>
      <c r="AA21" s="107">
        <f t="shared" ref="AA21:AA72" si="13">SUM(Z21*J21)</f>
        <v>25.81062</v>
      </c>
      <c r="AF21" s="70" t="s">
        <v>43</v>
      </c>
      <c r="AH21" s="70" t="s">
        <v>39</v>
      </c>
      <c r="AI21" s="70" t="s">
        <v>17</v>
      </c>
      <c r="AM21" s="4" t="s">
        <v>38</v>
      </c>
      <c r="AS21" s="71">
        <f t="shared" si="7"/>
        <v>0</v>
      </c>
      <c r="AT21" s="71">
        <f t="shared" si="8"/>
        <v>25.81</v>
      </c>
      <c r="AU21" s="71">
        <f t="shared" si="9"/>
        <v>0</v>
      </c>
      <c r="AV21" s="71">
        <f t="shared" si="10"/>
        <v>0</v>
      </c>
      <c r="AW21" s="71">
        <f t="shared" si="11"/>
        <v>0</v>
      </c>
      <c r="AX21" s="4" t="s">
        <v>44</v>
      </c>
      <c r="AY21" s="71">
        <f t="shared" si="12"/>
        <v>25.81</v>
      </c>
      <c r="AZ21" s="4" t="s">
        <v>43</v>
      </c>
      <c r="BA21" s="70" t="s">
        <v>71</v>
      </c>
    </row>
    <row r="22" spans="1:53" s="1" customFormat="1" ht="24" customHeight="1">
      <c r="A22" s="8"/>
      <c r="B22" s="56"/>
      <c r="C22" s="57" t="s">
        <v>47</v>
      </c>
      <c r="D22" s="57" t="s">
        <v>39</v>
      </c>
      <c r="E22" s="58" t="s">
        <v>72</v>
      </c>
      <c r="F22" s="59" t="s">
        <v>73</v>
      </c>
      <c r="G22" s="60" t="s">
        <v>67</v>
      </c>
      <c r="H22" s="61">
        <v>28</v>
      </c>
      <c r="I22" s="62">
        <v>0</v>
      </c>
      <c r="J22" s="62">
        <v>2.12</v>
      </c>
      <c r="K22" s="63">
        <f t="shared" si="0"/>
        <v>59.36</v>
      </c>
      <c r="L22" s="64"/>
      <c r="M22" s="9"/>
      <c r="N22" s="65" t="s">
        <v>0</v>
      </c>
      <c r="O22" s="66" t="s">
        <v>10</v>
      </c>
      <c r="P22" s="67">
        <f t="shared" si="1"/>
        <v>2.12</v>
      </c>
      <c r="Q22" s="67">
        <f t="shared" si="2"/>
        <v>0</v>
      </c>
      <c r="R22" s="67">
        <f t="shared" si="3"/>
        <v>59.36</v>
      </c>
      <c r="S22" s="16"/>
      <c r="T22" s="68">
        <f t="shared" si="4"/>
        <v>0</v>
      </c>
      <c r="U22" s="68">
        <v>0</v>
      </c>
      <c r="V22" s="68">
        <f t="shared" si="5"/>
        <v>0</v>
      </c>
      <c r="W22" s="68">
        <v>0</v>
      </c>
      <c r="X22" s="69">
        <f t="shared" si="6"/>
        <v>0</v>
      </c>
      <c r="Y22" s="8"/>
      <c r="Z22" s="93">
        <v>28</v>
      </c>
      <c r="AA22" s="107">
        <f t="shared" si="13"/>
        <v>59.36</v>
      </c>
      <c r="AF22" s="70" t="s">
        <v>43</v>
      </c>
      <c r="AH22" s="70" t="s">
        <v>39</v>
      </c>
      <c r="AI22" s="70" t="s">
        <v>17</v>
      </c>
      <c r="AM22" s="4" t="s">
        <v>38</v>
      </c>
      <c r="AS22" s="71">
        <f t="shared" si="7"/>
        <v>0</v>
      </c>
      <c r="AT22" s="71">
        <f t="shared" si="8"/>
        <v>59.36</v>
      </c>
      <c r="AU22" s="71">
        <f t="shared" si="9"/>
        <v>0</v>
      </c>
      <c r="AV22" s="71">
        <f t="shared" si="10"/>
        <v>0</v>
      </c>
      <c r="AW22" s="71">
        <f t="shared" si="11"/>
        <v>0</v>
      </c>
      <c r="AX22" s="4" t="s">
        <v>44</v>
      </c>
      <c r="AY22" s="71">
        <f t="shared" si="12"/>
        <v>59.36</v>
      </c>
      <c r="AZ22" s="4" t="s">
        <v>43</v>
      </c>
      <c r="BA22" s="70" t="s">
        <v>51</v>
      </c>
    </row>
    <row r="23" spans="1:53" s="1" customFormat="1" ht="24" customHeight="1">
      <c r="A23" s="8"/>
      <c r="B23" s="56"/>
      <c r="C23" s="57" t="s">
        <v>43</v>
      </c>
      <c r="D23" s="57" t="s">
        <v>39</v>
      </c>
      <c r="E23" s="58" t="s">
        <v>74</v>
      </c>
      <c r="F23" s="59" t="s">
        <v>75</v>
      </c>
      <c r="G23" s="60" t="s">
        <v>67</v>
      </c>
      <c r="H23" s="61">
        <v>572.60500000000002</v>
      </c>
      <c r="I23" s="62">
        <v>0</v>
      </c>
      <c r="J23" s="62">
        <v>3.65</v>
      </c>
      <c r="K23" s="63">
        <f t="shared" si="0"/>
        <v>2090.0100000000002</v>
      </c>
      <c r="L23" s="64"/>
      <c r="M23" s="9"/>
      <c r="N23" s="65" t="s">
        <v>0</v>
      </c>
      <c r="O23" s="66" t="s">
        <v>10</v>
      </c>
      <c r="P23" s="67">
        <f t="shared" si="1"/>
        <v>3.65</v>
      </c>
      <c r="Q23" s="67">
        <f t="shared" si="2"/>
        <v>0</v>
      </c>
      <c r="R23" s="67">
        <f t="shared" si="3"/>
        <v>2090.0100000000002</v>
      </c>
      <c r="S23" s="16"/>
      <c r="T23" s="68">
        <f t="shared" si="4"/>
        <v>0</v>
      </c>
      <c r="U23" s="68">
        <v>0</v>
      </c>
      <c r="V23" s="68">
        <f t="shared" si="5"/>
        <v>0</v>
      </c>
      <c r="W23" s="68">
        <v>0</v>
      </c>
      <c r="X23" s="69">
        <f t="shared" si="6"/>
        <v>0</v>
      </c>
      <c r="Y23" s="8"/>
      <c r="Z23" s="93">
        <v>572.60500000000002</v>
      </c>
      <c r="AA23" s="107">
        <f t="shared" si="13"/>
        <v>2090.0082499999999</v>
      </c>
      <c r="AF23" s="70" t="s">
        <v>43</v>
      </c>
      <c r="AH23" s="70" t="s">
        <v>39</v>
      </c>
      <c r="AI23" s="70" t="s">
        <v>17</v>
      </c>
      <c r="AM23" s="4" t="s">
        <v>38</v>
      </c>
      <c r="AS23" s="71">
        <f t="shared" si="7"/>
        <v>0</v>
      </c>
      <c r="AT23" s="71">
        <f t="shared" si="8"/>
        <v>2090.0100000000002</v>
      </c>
      <c r="AU23" s="71">
        <f t="shared" si="9"/>
        <v>0</v>
      </c>
      <c r="AV23" s="71">
        <f t="shared" si="10"/>
        <v>0</v>
      </c>
      <c r="AW23" s="71">
        <f t="shared" si="11"/>
        <v>0</v>
      </c>
      <c r="AX23" s="4" t="s">
        <v>44</v>
      </c>
      <c r="AY23" s="71">
        <f t="shared" si="12"/>
        <v>2090.0100000000002</v>
      </c>
      <c r="AZ23" s="4" t="s">
        <v>43</v>
      </c>
      <c r="BA23" s="70" t="s">
        <v>76</v>
      </c>
    </row>
    <row r="24" spans="1:53" s="1" customFormat="1" ht="36" customHeight="1">
      <c r="A24" s="8"/>
      <c r="B24" s="56"/>
      <c r="C24" s="57" t="s">
        <v>58</v>
      </c>
      <c r="D24" s="57" t="s">
        <v>39</v>
      </c>
      <c r="E24" s="58" t="s">
        <v>77</v>
      </c>
      <c r="F24" s="59" t="s">
        <v>78</v>
      </c>
      <c r="G24" s="60" t="s">
        <v>67</v>
      </c>
      <c r="H24" s="61">
        <v>6871.26</v>
      </c>
      <c r="I24" s="62">
        <v>0</v>
      </c>
      <c r="J24" s="62">
        <v>0.24</v>
      </c>
      <c r="K24" s="63">
        <f t="shared" si="0"/>
        <v>1649.1</v>
      </c>
      <c r="L24" s="64"/>
      <c r="M24" s="9"/>
      <c r="N24" s="65" t="s">
        <v>0</v>
      </c>
      <c r="O24" s="66" t="s">
        <v>10</v>
      </c>
      <c r="P24" s="67">
        <f t="shared" si="1"/>
        <v>0.24</v>
      </c>
      <c r="Q24" s="67">
        <f t="shared" si="2"/>
        <v>0</v>
      </c>
      <c r="R24" s="67">
        <f t="shared" si="3"/>
        <v>1649.1</v>
      </c>
      <c r="S24" s="16"/>
      <c r="T24" s="68">
        <f t="shared" si="4"/>
        <v>0</v>
      </c>
      <c r="U24" s="68">
        <v>0</v>
      </c>
      <c r="V24" s="68">
        <f t="shared" si="5"/>
        <v>0</v>
      </c>
      <c r="W24" s="68">
        <v>0</v>
      </c>
      <c r="X24" s="69">
        <f t="shared" si="6"/>
        <v>0</v>
      </c>
      <c r="Y24" s="8"/>
      <c r="Z24" s="93">
        <v>6871.26</v>
      </c>
      <c r="AA24" s="107">
        <f t="shared" si="13"/>
        <v>1649.1024</v>
      </c>
      <c r="AF24" s="70" t="s">
        <v>43</v>
      </c>
      <c r="AH24" s="70" t="s">
        <v>39</v>
      </c>
      <c r="AI24" s="70" t="s">
        <v>17</v>
      </c>
      <c r="AM24" s="4" t="s">
        <v>38</v>
      </c>
      <c r="AS24" s="71">
        <f t="shared" si="7"/>
        <v>0</v>
      </c>
      <c r="AT24" s="71">
        <f t="shared" si="8"/>
        <v>1649.1</v>
      </c>
      <c r="AU24" s="71">
        <f t="shared" si="9"/>
        <v>0</v>
      </c>
      <c r="AV24" s="71">
        <f t="shared" si="10"/>
        <v>0</v>
      </c>
      <c r="AW24" s="71">
        <f t="shared" si="11"/>
        <v>0</v>
      </c>
      <c r="AX24" s="4" t="s">
        <v>44</v>
      </c>
      <c r="AY24" s="71">
        <f t="shared" si="12"/>
        <v>1649.1</v>
      </c>
      <c r="AZ24" s="4" t="s">
        <v>43</v>
      </c>
      <c r="BA24" s="70" t="s">
        <v>79</v>
      </c>
    </row>
    <row r="25" spans="1:53" s="1" customFormat="1" ht="16.5" customHeight="1">
      <c r="A25" s="8"/>
      <c r="B25" s="56"/>
      <c r="C25" s="57" t="s">
        <v>51</v>
      </c>
      <c r="D25" s="57" t="s">
        <v>39</v>
      </c>
      <c r="E25" s="58" t="s">
        <v>80</v>
      </c>
      <c r="F25" s="59" t="s">
        <v>81</v>
      </c>
      <c r="G25" s="60" t="s">
        <v>67</v>
      </c>
      <c r="H25" s="61">
        <v>14</v>
      </c>
      <c r="I25" s="62">
        <v>0</v>
      </c>
      <c r="J25" s="62">
        <v>2.14</v>
      </c>
      <c r="K25" s="63">
        <f t="shared" si="0"/>
        <v>29.96</v>
      </c>
      <c r="L25" s="64"/>
      <c r="M25" s="9"/>
      <c r="N25" s="65" t="s">
        <v>0</v>
      </c>
      <c r="O25" s="66" t="s">
        <v>10</v>
      </c>
      <c r="P25" s="67">
        <f t="shared" si="1"/>
        <v>2.14</v>
      </c>
      <c r="Q25" s="67">
        <f t="shared" si="2"/>
        <v>0</v>
      </c>
      <c r="R25" s="67">
        <f t="shared" si="3"/>
        <v>29.96</v>
      </c>
      <c r="S25" s="16"/>
      <c r="T25" s="68">
        <f t="shared" si="4"/>
        <v>0</v>
      </c>
      <c r="U25" s="68">
        <v>0</v>
      </c>
      <c r="V25" s="68">
        <f t="shared" si="5"/>
        <v>0</v>
      </c>
      <c r="W25" s="68">
        <v>0</v>
      </c>
      <c r="X25" s="69">
        <f t="shared" si="6"/>
        <v>0</v>
      </c>
      <c r="Y25" s="8"/>
      <c r="Z25" s="93">
        <v>14</v>
      </c>
      <c r="AA25" s="107">
        <f t="shared" si="13"/>
        <v>29.96</v>
      </c>
      <c r="AF25" s="70" t="s">
        <v>43</v>
      </c>
      <c r="AH25" s="70" t="s">
        <v>39</v>
      </c>
      <c r="AI25" s="70" t="s">
        <v>17</v>
      </c>
      <c r="AM25" s="4" t="s">
        <v>38</v>
      </c>
      <c r="AS25" s="71">
        <f t="shared" si="7"/>
        <v>0</v>
      </c>
      <c r="AT25" s="71">
        <f t="shared" si="8"/>
        <v>29.96</v>
      </c>
      <c r="AU25" s="71">
        <f t="shared" si="9"/>
        <v>0</v>
      </c>
      <c r="AV25" s="71">
        <f t="shared" si="10"/>
        <v>0</v>
      </c>
      <c r="AW25" s="71">
        <f t="shared" si="11"/>
        <v>0</v>
      </c>
      <c r="AX25" s="4" t="s">
        <v>44</v>
      </c>
      <c r="AY25" s="71">
        <f t="shared" si="12"/>
        <v>29.96</v>
      </c>
      <c r="AZ25" s="4" t="s">
        <v>43</v>
      </c>
      <c r="BA25" s="70" t="s">
        <v>61</v>
      </c>
    </row>
    <row r="26" spans="1:53" s="1" customFormat="1" ht="16.5" customHeight="1">
      <c r="A26" s="8"/>
      <c r="B26" s="56"/>
      <c r="C26" s="57" t="s">
        <v>82</v>
      </c>
      <c r="D26" s="57" t="s">
        <v>39</v>
      </c>
      <c r="E26" s="58" t="s">
        <v>83</v>
      </c>
      <c r="F26" s="59" t="s">
        <v>84</v>
      </c>
      <c r="G26" s="60" t="s">
        <v>56</v>
      </c>
      <c r="H26" s="61">
        <v>938.56799999999998</v>
      </c>
      <c r="I26" s="62">
        <v>0</v>
      </c>
      <c r="J26" s="62">
        <v>3.89</v>
      </c>
      <c r="K26" s="63">
        <f t="shared" si="0"/>
        <v>3651.03</v>
      </c>
      <c r="L26" s="64"/>
      <c r="M26" s="9"/>
      <c r="N26" s="65" t="s">
        <v>0</v>
      </c>
      <c r="O26" s="66" t="s">
        <v>10</v>
      </c>
      <c r="P26" s="67">
        <f t="shared" si="1"/>
        <v>3.89</v>
      </c>
      <c r="Q26" s="67">
        <f t="shared" si="2"/>
        <v>0</v>
      </c>
      <c r="R26" s="67">
        <f t="shared" si="3"/>
        <v>3651.03</v>
      </c>
      <c r="S26" s="16"/>
      <c r="T26" s="68">
        <f t="shared" si="4"/>
        <v>0</v>
      </c>
      <c r="U26" s="68">
        <v>0</v>
      </c>
      <c r="V26" s="68">
        <f t="shared" si="5"/>
        <v>0</v>
      </c>
      <c r="W26" s="68">
        <v>0</v>
      </c>
      <c r="X26" s="69">
        <f t="shared" si="6"/>
        <v>0</v>
      </c>
      <c r="Y26" s="8"/>
      <c r="Z26" s="93">
        <v>3.89</v>
      </c>
      <c r="AA26" s="107">
        <f t="shared" si="13"/>
        <v>15.132100000000001</v>
      </c>
      <c r="AF26" s="70" t="s">
        <v>43</v>
      </c>
      <c r="AH26" s="70" t="s">
        <v>39</v>
      </c>
      <c r="AI26" s="70" t="s">
        <v>17</v>
      </c>
      <c r="AM26" s="4" t="s">
        <v>38</v>
      </c>
      <c r="AS26" s="71">
        <f t="shared" si="7"/>
        <v>0</v>
      </c>
      <c r="AT26" s="71">
        <f t="shared" si="8"/>
        <v>3651.03</v>
      </c>
      <c r="AU26" s="71">
        <f t="shared" si="9"/>
        <v>0</v>
      </c>
      <c r="AV26" s="71">
        <f t="shared" si="10"/>
        <v>0</v>
      </c>
      <c r="AW26" s="71">
        <f t="shared" si="11"/>
        <v>0</v>
      </c>
      <c r="AX26" s="4" t="s">
        <v>44</v>
      </c>
      <c r="AY26" s="71">
        <f t="shared" si="12"/>
        <v>3651.03</v>
      </c>
      <c r="AZ26" s="4" t="s">
        <v>43</v>
      </c>
      <c r="BA26" s="70" t="s">
        <v>64</v>
      </c>
    </row>
    <row r="27" spans="1:53" s="3" customFormat="1" ht="25.9" customHeight="1">
      <c r="B27" s="44"/>
      <c r="D27" s="45" t="s">
        <v>15</v>
      </c>
      <c r="E27" s="46" t="s">
        <v>44</v>
      </c>
      <c r="F27" s="46" t="s">
        <v>85</v>
      </c>
      <c r="I27" s="47"/>
      <c r="J27" s="47"/>
      <c r="K27" s="48">
        <f>AY27</f>
        <v>2418.48</v>
      </c>
      <c r="M27" s="44"/>
      <c r="N27" s="49"/>
      <c r="O27" s="50"/>
      <c r="P27" s="50"/>
      <c r="Q27" s="51">
        <f>SUM(Q28:Q30)</f>
        <v>1318.38</v>
      </c>
      <c r="R27" s="51">
        <f>SUM(R28:R30)</f>
        <v>1100.0999999999999</v>
      </c>
      <c r="S27" s="50"/>
      <c r="T27" s="52">
        <f>SUM(T28:T30)</f>
        <v>0</v>
      </c>
      <c r="U27" s="50"/>
      <c r="V27" s="52">
        <f>SUM(V28:V30)</f>
        <v>3.8214000000000005E-2</v>
      </c>
      <c r="W27" s="50"/>
      <c r="X27" s="53">
        <f>SUM(X28:X30)</f>
        <v>0</v>
      </c>
      <c r="Z27" s="93"/>
      <c r="AA27" s="107"/>
      <c r="AF27" s="45" t="s">
        <v>17</v>
      </c>
      <c r="AH27" s="54" t="s">
        <v>15</v>
      </c>
      <c r="AI27" s="54" t="s">
        <v>16</v>
      </c>
      <c r="AM27" s="45" t="s">
        <v>38</v>
      </c>
      <c r="AY27" s="55">
        <f>SUM(AY28:AY30)</f>
        <v>2418.48</v>
      </c>
    </row>
    <row r="28" spans="1:53" s="1" customFormat="1" ht="24" customHeight="1">
      <c r="A28" s="8"/>
      <c r="B28" s="56"/>
      <c r="C28" s="57" t="s">
        <v>57</v>
      </c>
      <c r="D28" s="57" t="s">
        <v>39</v>
      </c>
      <c r="E28" s="58" t="s">
        <v>86</v>
      </c>
      <c r="F28" s="59" t="s">
        <v>87</v>
      </c>
      <c r="G28" s="60" t="s">
        <v>42</v>
      </c>
      <c r="H28" s="61">
        <v>1158</v>
      </c>
      <c r="I28" s="62">
        <v>0</v>
      </c>
      <c r="J28" s="62">
        <v>0.39</v>
      </c>
      <c r="K28" s="63">
        <f>ROUND(P28*H28,2)</f>
        <v>451.62</v>
      </c>
      <c r="L28" s="64"/>
      <c r="M28" s="9"/>
      <c r="N28" s="65" t="s">
        <v>0</v>
      </c>
      <c r="O28" s="66" t="s">
        <v>10</v>
      </c>
      <c r="P28" s="67">
        <f>I28+J28</f>
        <v>0.39</v>
      </c>
      <c r="Q28" s="67">
        <f>ROUND(I28*H28,2)</f>
        <v>0</v>
      </c>
      <c r="R28" s="67">
        <f>ROUND(J28*H28,2)</f>
        <v>451.62</v>
      </c>
      <c r="S28" s="16"/>
      <c r="T28" s="68">
        <f>S28*H28</f>
        <v>0</v>
      </c>
      <c r="U28" s="68">
        <v>0</v>
      </c>
      <c r="V28" s="68">
        <f>U28*H28</f>
        <v>0</v>
      </c>
      <c r="W28" s="68">
        <v>0</v>
      </c>
      <c r="X28" s="69">
        <f>W28*H28</f>
        <v>0</v>
      </c>
      <c r="Y28" s="8"/>
      <c r="Z28" s="93">
        <v>0</v>
      </c>
      <c r="AA28" s="107">
        <f t="shared" si="13"/>
        <v>0</v>
      </c>
      <c r="AF28" s="70" t="s">
        <v>43</v>
      </c>
      <c r="AH28" s="70" t="s">
        <v>39</v>
      </c>
      <c r="AI28" s="70" t="s">
        <v>17</v>
      </c>
      <c r="AM28" s="4" t="s">
        <v>38</v>
      </c>
      <c r="AS28" s="71">
        <f>IF(O28="základná",K28,0)</f>
        <v>0</v>
      </c>
      <c r="AT28" s="71">
        <f>IF(O28="znížená",K28,0)</f>
        <v>451.62</v>
      </c>
      <c r="AU28" s="71">
        <f>IF(O28="zákl. prenesená",K28,0)</f>
        <v>0</v>
      </c>
      <c r="AV28" s="71">
        <f>IF(O28="zníž. prenesená",K28,0)</f>
        <v>0</v>
      </c>
      <c r="AW28" s="71">
        <f>IF(O28="nulová",K28,0)</f>
        <v>0</v>
      </c>
      <c r="AX28" s="4" t="s">
        <v>44</v>
      </c>
      <c r="AY28" s="71">
        <f>ROUND(P28*H28,2)</f>
        <v>451.62</v>
      </c>
      <c r="AZ28" s="4" t="s">
        <v>43</v>
      </c>
      <c r="BA28" s="70" t="s">
        <v>88</v>
      </c>
    </row>
    <row r="29" spans="1:53" s="1" customFormat="1" ht="16.5" customHeight="1">
      <c r="A29" s="8"/>
      <c r="B29" s="56"/>
      <c r="C29" s="57" t="s">
        <v>52</v>
      </c>
      <c r="D29" s="57" t="s">
        <v>39</v>
      </c>
      <c r="E29" s="58" t="s">
        <v>89</v>
      </c>
      <c r="F29" s="59" t="s">
        <v>90</v>
      </c>
      <c r="G29" s="60" t="s">
        <v>42</v>
      </c>
      <c r="H29" s="61">
        <v>1158</v>
      </c>
      <c r="I29" s="62">
        <v>0</v>
      </c>
      <c r="J29" s="62">
        <v>0.56000000000000005</v>
      </c>
      <c r="K29" s="63">
        <f>ROUND(P29*H29,2)</f>
        <v>648.48</v>
      </c>
      <c r="L29" s="64"/>
      <c r="M29" s="9"/>
      <c r="N29" s="65" t="s">
        <v>0</v>
      </c>
      <c r="O29" s="66" t="s">
        <v>10</v>
      </c>
      <c r="P29" s="67">
        <f>I29+J29</f>
        <v>0.56000000000000005</v>
      </c>
      <c r="Q29" s="67">
        <f>ROUND(I29*H29,2)</f>
        <v>0</v>
      </c>
      <c r="R29" s="67">
        <f>ROUND(J29*H29,2)</f>
        <v>648.48</v>
      </c>
      <c r="S29" s="16"/>
      <c r="T29" s="68">
        <f>S29*H29</f>
        <v>0</v>
      </c>
      <c r="U29" s="68">
        <v>3.3000000000000003E-5</v>
      </c>
      <c r="V29" s="68">
        <f>U29*H29</f>
        <v>3.8214000000000005E-2</v>
      </c>
      <c r="W29" s="68">
        <v>0</v>
      </c>
      <c r="X29" s="69">
        <f>W29*H29</f>
        <v>0</v>
      </c>
      <c r="Y29" s="8"/>
      <c r="Z29" s="93">
        <v>0</v>
      </c>
      <c r="AA29" s="107">
        <f t="shared" si="13"/>
        <v>0</v>
      </c>
      <c r="AF29" s="70" t="s">
        <v>43</v>
      </c>
      <c r="AH29" s="70" t="s">
        <v>39</v>
      </c>
      <c r="AI29" s="70" t="s">
        <v>17</v>
      </c>
      <c r="AM29" s="4" t="s">
        <v>38</v>
      </c>
      <c r="AS29" s="71">
        <f>IF(O29="základná",K29,0)</f>
        <v>0</v>
      </c>
      <c r="AT29" s="71">
        <f>IF(O29="znížená",K29,0)</f>
        <v>648.48</v>
      </c>
      <c r="AU29" s="71">
        <f>IF(O29="zákl. prenesená",K29,0)</f>
        <v>0</v>
      </c>
      <c r="AV29" s="71">
        <f>IF(O29="zníž. prenesená",K29,0)</f>
        <v>0</v>
      </c>
      <c r="AW29" s="71">
        <f>IF(O29="nulová",K29,0)</f>
        <v>0</v>
      </c>
      <c r="AX29" s="4" t="s">
        <v>44</v>
      </c>
      <c r="AY29" s="71">
        <f>ROUND(P29*H29,2)</f>
        <v>648.48</v>
      </c>
      <c r="AZ29" s="4" t="s">
        <v>43</v>
      </c>
      <c r="BA29" s="70" t="s">
        <v>91</v>
      </c>
    </row>
    <row r="30" spans="1:53" s="1" customFormat="1" ht="16.5" customHeight="1">
      <c r="A30" s="8"/>
      <c r="B30" s="56"/>
      <c r="C30" s="78" t="s">
        <v>61</v>
      </c>
      <c r="D30" s="78" t="s">
        <v>92</v>
      </c>
      <c r="E30" s="79" t="s">
        <v>93</v>
      </c>
      <c r="F30" s="80" t="s">
        <v>94</v>
      </c>
      <c r="G30" s="81" t="s">
        <v>42</v>
      </c>
      <c r="H30" s="82">
        <v>1331.7</v>
      </c>
      <c r="I30" s="83">
        <v>0.99</v>
      </c>
      <c r="J30" s="84">
        <v>0</v>
      </c>
      <c r="K30" s="85">
        <f>ROUND(P30*H30,2)</f>
        <v>1318.38</v>
      </c>
      <c r="L30" s="84"/>
      <c r="M30" s="86"/>
      <c r="N30" s="87" t="s">
        <v>0</v>
      </c>
      <c r="O30" s="66" t="s">
        <v>10</v>
      </c>
      <c r="P30" s="67">
        <f>I30+J30</f>
        <v>0.99</v>
      </c>
      <c r="Q30" s="67">
        <f>ROUND(I30*H30,2)</f>
        <v>1318.38</v>
      </c>
      <c r="R30" s="67">
        <f>ROUND(J30*H30,2)</f>
        <v>0</v>
      </c>
      <c r="S30" s="16"/>
      <c r="T30" s="68">
        <f>S30*H30</f>
        <v>0</v>
      </c>
      <c r="U30" s="68">
        <v>0</v>
      </c>
      <c r="V30" s="68">
        <f>U30*H30</f>
        <v>0</v>
      </c>
      <c r="W30" s="68">
        <v>0</v>
      </c>
      <c r="X30" s="69">
        <f>W30*H30</f>
        <v>0</v>
      </c>
      <c r="Y30" s="8"/>
      <c r="Z30" s="93">
        <v>0</v>
      </c>
      <c r="AA30" s="107">
        <f t="shared" si="13"/>
        <v>0</v>
      </c>
      <c r="AF30" s="70" t="s">
        <v>57</v>
      </c>
      <c r="AH30" s="70" t="s">
        <v>92</v>
      </c>
      <c r="AI30" s="70" t="s">
        <v>17</v>
      </c>
      <c r="AM30" s="4" t="s">
        <v>38</v>
      </c>
      <c r="AS30" s="71">
        <f>IF(O30="základná",K30,0)</f>
        <v>0</v>
      </c>
      <c r="AT30" s="71">
        <f>IF(O30="znížená",K30,0)</f>
        <v>1318.38</v>
      </c>
      <c r="AU30" s="71">
        <f>IF(O30="zákl. prenesená",K30,0)</f>
        <v>0</v>
      </c>
      <c r="AV30" s="71">
        <f>IF(O30="zníž. prenesená",K30,0)</f>
        <v>0</v>
      </c>
      <c r="AW30" s="71">
        <f>IF(O30="nulová",K30,0)</f>
        <v>0</v>
      </c>
      <c r="AX30" s="4" t="s">
        <v>44</v>
      </c>
      <c r="AY30" s="71">
        <f>ROUND(P30*H30,2)</f>
        <v>1318.38</v>
      </c>
      <c r="AZ30" s="4" t="s">
        <v>43</v>
      </c>
      <c r="BA30" s="70" t="s">
        <v>95</v>
      </c>
    </row>
    <row r="31" spans="1:53" s="3" customFormat="1" ht="25.9" customHeight="1">
      <c r="B31" s="44"/>
      <c r="D31" s="45" t="s">
        <v>15</v>
      </c>
      <c r="E31" s="46" t="s">
        <v>58</v>
      </c>
      <c r="F31" s="46" t="s">
        <v>96</v>
      </c>
      <c r="I31" s="47"/>
      <c r="J31" s="47"/>
      <c r="K31" s="48">
        <f>AY31</f>
        <v>42617.009999999995</v>
      </c>
      <c r="M31" s="44"/>
      <c r="N31" s="49"/>
      <c r="O31" s="50"/>
      <c r="P31" s="50"/>
      <c r="Q31" s="51">
        <f>SUM(Q32:Q38)</f>
        <v>144.19999999999999</v>
      </c>
      <c r="R31" s="51">
        <f>SUM(R32:R38)</f>
        <v>42472.81</v>
      </c>
      <c r="S31" s="50"/>
      <c r="T31" s="52">
        <f>SUM(T32:T38)</f>
        <v>0</v>
      </c>
      <c r="U31" s="50"/>
      <c r="V31" s="52">
        <f>SUM(V32:V38)</f>
        <v>850.72741035000001</v>
      </c>
      <c r="W31" s="50"/>
      <c r="X31" s="53">
        <f>SUM(X32:X38)</f>
        <v>0</v>
      </c>
      <c r="Z31" s="93"/>
      <c r="AA31" s="107"/>
      <c r="AF31" s="45" t="s">
        <v>17</v>
      </c>
      <c r="AH31" s="54" t="s">
        <v>15</v>
      </c>
      <c r="AI31" s="54" t="s">
        <v>16</v>
      </c>
      <c r="AM31" s="45" t="s">
        <v>38</v>
      </c>
      <c r="AY31" s="55">
        <f>SUM(AY32:AY38)</f>
        <v>42617.009999999995</v>
      </c>
    </row>
    <row r="32" spans="1:53" s="1" customFormat="1" ht="24" customHeight="1">
      <c r="A32" s="8"/>
      <c r="B32" s="56"/>
      <c r="C32" s="57" t="s">
        <v>97</v>
      </c>
      <c r="D32" s="57" t="s">
        <v>39</v>
      </c>
      <c r="E32" s="58" t="s">
        <v>98</v>
      </c>
      <c r="F32" s="59" t="s">
        <v>99</v>
      </c>
      <c r="G32" s="60" t="s">
        <v>42</v>
      </c>
      <c r="H32" s="61">
        <v>19.5</v>
      </c>
      <c r="I32" s="62">
        <v>0</v>
      </c>
      <c r="J32" s="62">
        <v>6.15</v>
      </c>
      <c r="K32" s="63">
        <f t="shared" ref="K32:K38" si="14">ROUND(P32*H32,2)</f>
        <v>119.93</v>
      </c>
      <c r="L32" s="64"/>
      <c r="M32" s="9"/>
      <c r="N32" s="65" t="s">
        <v>0</v>
      </c>
      <c r="O32" s="66" t="s">
        <v>10</v>
      </c>
      <c r="P32" s="67">
        <f t="shared" ref="P32:P38" si="15">I32+J32</f>
        <v>6.15</v>
      </c>
      <c r="Q32" s="67">
        <f t="shared" ref="Q32:Q38" si="16">ROUND(I32*H32,2)</f>
        <v>0</v>
      </c>
      <c r="R32" s="67">
        <f t="shared" ref="R32:R38" si="17">ROUND(J32*H32,2)</f>
        <v>119.93</v>
      </c>
      <c r="S32" s="16"/>
      <c r="T32" s="68">
        <f t="shared" ref="T32:T38" si="18">S32*H32</f>
        <v>0</v>
      </c>
      <c r="U32" s="68">
        <v>0.27994000000000002</v>
      </c>
      <c r="V32" s="68">
        <f t="shared" ref="V32:V38" si="19">U32*H32</f>
        <v>5.4588300000000007</v>
      </c>
      <c r="W32" s="68">
        <v>0</v>
      </c>
      <c r="X32" s="69">
        <f t="shared" ref="X32:X38" si="20">W32*H32</f>
        <v>0</v>
      </c>
      <c r="Y32" s="8"/>
      <c r="Z32" s="93">
        <v>0</v>
      </c>
      <c r="AA32" s="107">
        <f t="shared" si="13"/>
        <v>0</v>
      </c>
      <c r="AF32" s="70" t="s">
        <v>43</v>
      </c>
      <c r="AH32" s="70" t="s">
        <v>39</v>
      </c>
      <c r="AI32" s="70" t="s">
        <v>17</v>
      </c>
      <c r="AM32" s="4" t="s">
        <v>38</v>
      </c>
      <c r="AS32" s="71">
        <f t="shared" ref="AS32:AS38" si="21">IF(O32="základná",K32,0)</f>
        <v>0</v>
      </c>
      <c r="AT32" s="71">
        <f t="shared" ref="AT32:AT38" si="22">IF(O32="znížená",K32,0)</f>
        <v>119.93</v>
      </c>
      <c r="AU32" s="71">
        <f t="shared" ref="AU32:AU38" si="23">IF(O32="zákl. prenesená",K32,0)</f>
        <v>0</v>
      </c>
      <c r="AV32" s="71">
        <f t="shared" ref="AV32:AV38" si="24">IF(O32="zníž. prenesená",K32,0)</f>
        <v>0</v>
      </c>
      <c r="AW32" s="71">
        <f t="shared" ref="AW32:AW38" si="25">IF(O32="nulová",K32,0)</f>
        <v>0</v>
      </c>
      <c r="AX32" s="4" t="s">
        <v>44</v>
      </c>
      <c r="AY32" s="71">
        <f t="shared" ref="AY32:AY38" si="26">ROUND(P32*H32,2)</f>
        <v>119.93</v>
      </c>
      <c r="AZ32" s="4" t="s">
        <v>43</v>
      </c>
      <c r="BA32" s="70" t="s">
        <v>1</v>
      </c>
    </row>
    <row r="33" spans="1:53" s="1" customFormat="1" ht="24" customHeight="1">
      <c r="A33" s="8"/>
      <c r="B33" s="56"/>
      <c r="C33" s="57" t="s">
        <v>64</v>
      </c>
      <c r="D33" s="57" t="s">
        <v>39</v>
      </c>
      <c r="E33" s="58" t="s">
        <v>100</v>
      </c>
      <c r="F33" s="59" t="s">
        <v>101</v>
      </c>
      <c r="G33" s="60" t="s">
        <v>42</v>
      </c>
      <c r="H33" s="61">
        <v>19.5</v>
      </c>
      <c r="I33" s="62">
        <v>0</v>
      </c>
      <c r="J33" s="62">
        <v>7</v>
      </c>
      <c r="K33" s="63">
        <f t="shared" si="14"/>
        <v>136.5</v>
      </c>
      <c r="L33" s="64"/>
      <c r="M33" s="9"/>
      <c r="N33" s="65" t="s">
        <v>0</v>
      </c>
      <c r="O33" s="66" t="s">
        <v>10</v>
      </c>
      <c r="P33" s="67">
        <f t="shared" si="15"/>
        <v>7</v>
      </c>
      <c r="Q33" s="67">
        <f t="shared" si="16"/>
        <v>0</v>
      </c>
      <c r="R33" s="67">
        <f t="shared" si="17"/>
        <v>136.5</v>
      </c>
      <c r="S33" s="16"/>
      <c r="T33" s="68">
        <f t="shared" si="18"/>
        <v>0</v>
      </c>
      <c r="U33" s="68">
        <v>0</v>
      </c>
      <c r="V33" s="68">
        <f t="shared" si="19"/>
        <v>0</v>
      </c>
      <c r="W33" s="68">
        <v>0</v>
      </c>
      <c r="X33" s="69">
        <f t="shared" si="20"/>
        <v>0</v>
      </c>
      <c r="Y33" s="8"/>
      <c r="Z33" s="93">
        <v>0</v>
      </c>
      <c r="AA33" s="107">
        <f t="shared" si="13"/>
        <v>0</v>
      </c>
      <c r="AF33" s="70" t="s">
        <v>43</v>
      </c>
      <c r="AH33" s="70" t="s">
        <v>39</v>
      </c>
      <c r="AI33" s="70" t="s">
        <v>17</v>
      </c>
      <c r="AM33" s="4" t="s">
        <v>38</v>
      </c>
      <c r="AS33" s="71">
        <f t="shared" si="21"/>
        <v>0</v>
      </c>
      <c r="AT33" s="71">
        <f t="shared" si="22"/>
        <v>136.5</v>
      </c>
      <c r="AU33" s="71">
        <f t="shared" si="23"/>
        <v>0</v>
      </c>
      <c r="AV33" s="71">
        <f t="shared" si="24"/>
        <v>0</v>
      </c>
      <c r="AW33" s="71">
        <f t="shared" si="25"/>
        <v>0</v>
      </c>
      <c r="AX33" s="4" t="s">
        <v>44</v>
      </c>
      <c r="AY33" s="71">
        <f t="shared" si="26"/>
        <v>136.5</v>
      </c>
      <c r="AZ33" s="4" t="s">
        <v>43</v>
      </c>
      <c r="BA33" s="70" t="s">
        <v>102</v>
      </c>
    </row>
    <row r="34" spans="1:53" s="1" customFormat="1" ht="24" customHeight="1">
      <c r="A34" s="8"/>
      <c r="B34" s="56"/>
      <c r="C34" s="57" t="s">
        <v>103</v>
      </c>
      <c r="D34" s="57" t="s">
        <v>39</v>
      </c>
      <c r="E34" s="58" t="s">
        <v>104</v>
      </c>
      <c r="F34" s="59" t="s">
        <v>105</v>
      </c>
      <c r="G34" s="60" t="s">
        <v>42</v>
      </c>
      <c r="H34" s="61">
        <v>1158</v>
      </c>
      <c r="I34" s="62">
        <v>0</v>
      </c>
      <c r="J34" s="62">
        <v>7.88</v>
      </c>
      <c r="K34" s="63">
        <f t="shared" si="14"/>
        <v>9125.0400000000009</v>
      </c>
      <c r="L34" s="64"/>
      <c r="M34" s="9"/>
      <c r="N34" s="65" t="s">
        <v>0</v>
      </c>
      <c r="O34" s="66" t="s">
        <v>10</v>
      </c>
      <c r="P34" s="67">
        <f t="shared" si="15"/>
        <v>7.88</v>
      </c>
      <c r="Q34" s="67">
        <f t="shared" si="16"/>
        <v>0</v>
      </c>
      <c r="R34" s="67">
        <f t="shared" si="17"/>
        <v>9125.0400000000009</v>
      </c>
      <c r="S34" s="16"/>
      <c r="T34" s="68">
        <f t="shared" si="18"/>
        <v>0</v>
      </c>
      <c r="U34" s="68">
        <v>0.37080000000000002</v>
      </c>
      <c r="V34" s="68">
        <f t="shared" si="19"/>
        <v>429.38640000000004</v>
      </c>
      <c r="W34" s="68">
        <v>0</v>
      </c>
      <c r="X34" s="69">
        <f t="shared" si="20"/>
        <v>0</v>
      </c>
      <c r="Y34" s="8"/>
      <c r="Z34" s="93">
        <v>37.5</v>
      </c>
      <c r="AA34" s="107">
        <f t="shared" si="13"/>
        <v>295.5</v>
      </c>
      <c r="AF34" s="70" t="s">
        <v>43</v>
      </c>
      <c r="AH34" s="70" t="s">
        <v>39</v>
      </c>
      <c r="AI34" s="70" t="s">
        <v>17</v>
      </c>
      <c r="AM34" s="4" t="s">
        <v>38</v>
      </c>
      <c r="AS34" s="71">
        <f t="shared" si="21"/>
        <v>0</v>
      </c>
      <c r="AT34" s="71">
        <f t="shared" si="22"/>
        <v>9125.0400000000009</v>
      </c>
      <c r="AU34" s="71">
        <f t="shared" si="23"/>
        <v>0</v>
      </c>
      <c r="AV34" s="71">
        <f t="shared" si="24"/>
        <v>0</v>
      </c>
      <c r="AW34" s="71">
        <f t="shared" si="25"/>
        <v>0</v>
      </c>
      <c r="AX34" s="4" t="s">
        <v>44</v>
      </c>
      <c r="AY34" s="71">
        <f t="shared" si="26"/>
        <v>9125.0400000000009</v>
      </c>
      <c r="AZ34" s="4" t="s">
        <v>43</v>
      </c>
      <c r="BA34" s="70" t="s">
        <v>106</v>
      </c>
    </row>
    <row r="35" spans="1:53" s="1" customFormat="1" ht="36" customHeight="1">
      <c r="A35" s="8"/>
      <c r="B35" s="56"/>
      <c r="C35" s="57" t="s">
        <v>88</v>
      </c>
      <c r="D35" s="57" t="s">
        <v>39</v>
      </c>
      <c r="E35" s="58" t="s">
        <v>107</v>
      </c>
      <c r="F35" s="59" t="s">
        <v>108</v>
      </c>
      <c r="G35" s="60" t="s">
        <v>42</v>
      </c>
      <c r="H35" s="61">
        <v>1158</v>
      </c>
      <c r="I35" s="62">
        <v>0</v>
      </c>
      <c r="J35" s="62">
        <v>10.25</v>
      </c>
      <c r="K35" s="63">
        <f t="shared" si="14"/>
        <v>11869.5</v>
      </c>
      <c r="L35" s="64"/>
      <c r="M35" s="9"/>
      <c r="N35" s="65" t="s">
        <v>0</v>
      </c>
      <c r="O35" s="66" t="s">
        <v>10</v>
      </c>
      <c r="P35" s="67">
        <f t="shared" si="15"/>
        <v>10.25</v>
      </c>
      <c r="Q35" s="67">
        <f t="shared" si="16"/>
        <v>0</v>
      </c>
      <c r="R35" s="67">
        <f t="shared" si="17"/>
        <v>11869.5</v>
      </c>
      <c r="S35" s="16"/>
      <c r="T35" s="68">
        <f t="shared" si="18"/>
        <v>0</v>
      </c>
      <c r="U35" s="68">
        <v>0.35913832499999998</v>
      </c>
      <c r="V35" s="68">
        <f t="shared" si="19"/>
        <v>415.88218035</v>
      </c>
      <c r="W35" s="68">
        <v>0</v>
      </c>
      <c r="X35" s="69">
        <f t="shared" si="20"/>
        <v>0</v>
      </c>
      <c r="Y35" s="8"/>
      <c r="Z35" s="93">
        <v>0</v>
      </c>
      <c r="AA35" s="107">
        <f t="shared" si="13"/>
        <v>0</v>
      </c>
      <c r="AF35" s="70" t="s">
        <v>43</v>
      </c>
      <c r="AH35" s="70" t="s">
        <v>39</v>
      </c>
      <c r="AI35" s="70" t="s">
        <v>17</v>
      </c>
      <c r="AM35" s="4" t="s">
        <v>38</v>
      </c>
      <c r="AS35" s="71">
        <f t="shared" si="21"/>
        <v>0</v>
      </c>
      <c r="AT35" s="71">
        <f t="shared" si="22"/>
        <v>11869.5</v>
      </c>
      <c r="AU35" s="71">
        <f t="shared" si="23"/>
        <v>0</v>
      </c>
      <c r="AV35" s="71">
        <f t="shared" si="24"/>
        <v>0</v>
      </c>
      <c r="AW35" s="71">
        <f t="shared" si="25"/>
        <v>0</v>
      </c>
      <c r="AX35" s="4" t="s">
        <v>44</v>
      </c>
      <c r="AY35" s="71">
        <f t="shared" si="26"/>
        <v>11869.5</v>
      </c>
      <c r="AZ35" s="4" t="s">
        <v>43</v>
      </c>
      <c r="BA35" s="70" t="s">
        <v>109</v>
      </c>
    </row>
    <row r="36" spans="1:53" s="1" customFormat="1" ht="24" customHeight="1">
      <c r="A36" s="8"/>
      <c r="B36" s="56"/>
      <c r="C36" s="57" t="s">
        <v>110</v>
      </c>
      <c r="D36" s="57" t="s">
        <v>39</v>
      </c>
      <c r="E36" s="58" t="s">
        <v>111</v>
      </c>
      <c r="F36" s="59" t="s">
        <v>112</v>
      </c>
      <c r="G36" s="60" t="s">
        <v>42</v>
      </c>
      <c r="H36" s="61">
        <v>1158</v>
      </c>
      <c r="I36" s="62">
        <v>0</v>
      </c>
      <c r="J36" s="62">
        <v>18.12</v>
      </c>
      <c r="K36" s="63">
        <f t="shared" si="14"/>
        <v>20982.959999999999</v>
      </c>
      <c r="L36" s="64"/>
      <c r="M36" s="9"/>
      <c r="N36" s="65" t="s">
        <v>0</v>
      </c>
      <c r="O36" s="66" t="s">
        <v>10</v>
      </c>
      <c r="P36" s="67">
        <f t="shared" si="15"/>
        <v>18.12</v>
      </c>
      <c r="Q36" s="67">
        <f t="shared" si="16"/>
        <v>0</v>
      </c>
      <c r="R36" s="67">
        <f t="shared" si="17"/>
        <v>20982.959999999999</v>
      </c>
      <c r="S36" s="16"/>
      <c r="T36" s="68">
        <f t="shared" si="18"/>
        <v>0</v>
      </c>
      <c r="U36" s="68">
        <v>0</v>
      </c>
      <c r="V36" s="68">
        <f t="shared" si="19"/>
        <v>0</v>
      </c>
      <c r="W36" s="68">
        <v>0</v>
      </c>
      <c r="X36" s="69">
        <f t="shared" si="20"/>
        <v>0</v>
      </c>
      <c r="Y36" s="8"/>
      <c r="Z36" s="93">
        <v>0</v>
      </c>
      <c r="AA36" s="107">
        <f t="shared" si="13"/>
        <v>0</v>
      </c>
      <c r="AF36" s="70" t="s">
        <v>43</v>
      </c>
      <c r="AH36" s="70" t="s">
        <v>39</v>
      </c>
      <c r="AI36" s="70" t="s">
        <v>17</v>
      </c>
      <c r="AM36" s="4" t="s">
        <v>38</v>
      </c>
      <c r="AS36" s="71">
        <f t="shared" si="21"/>
        <v>0</v>
      </c>
      <c r="AT36" s="71">
        <f t="shared" si="22"/>
        <v>20982.959999999999</v>
      </c>
      <c r="AU36" s="71">
        <f t="shared" si="23"/>
        <v>0</v>
      </c>
      <c r="AV36" s="71">
        <f t="shared" si="24"/>
        <v>0</v>
      </c>
      <c r="AW36" s="71">
        <f t="shared" si="25"/>
        <v>0</v>
      </c>
      <c r="AX36" s="4" t="s">
        <v>44</v>
      </c>
      <c r="AY36" s="71">
        <f t="shared" si="26"/>
        <v>20982.959999999999</v>
      </c>
      <c r="AZ36" s="4" t="s">
        <v>43</v>
      </c>
      <c r="BA36" s="70" t="s">
        <v>113</v>
      </c>
    </row>
    <row r="37" spans="1:53" s="1" customFormat="1" ht="16.5" customHeight="1">
      <c r="A37" s="8"/>
      <c r="B37" s="56"/>
      <c r="C37" s="57" t="s">
        <v>91</v>
      </c>
      <c r="D37" s="57" t="s">
        <v>39</v>
      </c>
      <c r="E37" s="58" t="s">
        <v>114</v>
      </c>
      <c r="F37" s="59" t="s">
        <v>115</v>
      </c>
      <c r="G37" s="60" t="s">
        <v>42</v>
      </c>
      <c r="H37" s="61">
        <v>19.5</v>
      </c>
      <c r="I37" s="62">
        <v>0</v>
      </c>
      <c r="J37" s="62">
        <v>12.25</v>
      </c>
      <c r="K37" s="63">
        <f t="shared" si="14"/>
        <v>238.88</v>
      </c>
      <c r="L37" s="64"/>
      <c r="M37" s="9"/>
      <c r="N37" s="65" t="s">
        <v>0</v>
      </c>
      <c r="O37" s="66" t="s">
        <v>10</v>
      </c>
      <c r="P37" s="67">
        <f t="shared" si="15"/>
        <v>12.25</v>
      </c>
      <c r="Q37" s="67">
        <f t="shared" si="16"/>
        <v>0</v>
      </c>
      <c r="R37" s="67">
        <f t="shared" si="17"/>
        <v>238.88</v>
      </c>
      <c r="S37" s="16"/>
      <c r="T37" s="68">
        <f t="shared" si="18"/>
        <v>0</v>
      </c>
      <c r="U37" s="68">
        <v>0</v>
      </c>
      <c r="V37" s="68">
        <f t="shared" si="19"/>
        <v>0</v>
      </c>
      <c r="W37" s="68">
        <v>0</v>
      </c>
      <c r="X37" s="69">
        <f t="shared" si="20"/>
        <v>0</v>
      </c>
      <c r="Y37" s="8"/>
      <c r="Z37" s="93">
        <v>0</v>
      </c>
      <c r="AA37" s="107">
        <f t="shared" si="13"/>
        <v>0</v>
      </c>
      <c r="AF37" s="70" t="s">
        <v>43</v>
      </c>
      <c r="AH37" s="70" t="s">
        <v>39</v>
      </c>
      <c r="AI37" s="70" t="s">
        <v>17</v>
      </c>
      <c r="AM37" s="4" t="s">
        <v>38</v>
      </c>
      <c r="AS37" s="71">
        <f t="shared" si="21"/>
        <v>0</v>
      </c>
      <c r="AT37" s="71">
        <f t="shared" si="22"/>
        <v>238.88</v>
      </c>
      <c r="AU37" s="71">
        <f t="shared" si="23"/>
        <v>0</v>
      </c>
      <c r="AV37" s="71">
        <f t="shared" si="24"/>
        <v>0</v>
      </c>
      <c r="AW37" s="71">
        <f t="shared" si="25"/>
        <v>0</v>
      </c>
      <c r="AX37" s="4" t="s">
        <v>44</v>
      </c>
      <c r="AY37" s="71">
        <f t="shared" si="26"/>
        <v>238.88</v>
      </c>
      <c r="AZ37" s="4" t="s">
        <v>43</v>
      </c>
      <c r="BA37" s="70" t="s">
        <v>116</v>
      </c>
    </row>
    <row r="38" spans="1:53" s="1" customFormat="1" ht="16.5" customHeight="1">
      <c r="A38" s="8"/>
      <c r="B38" s="56"/>
      <c r="C38" s="78" t="s">
        <v>117</v>
      </c>
      <c r="D38" s="78" t="s">
        <v>92</v>
      </c>
      <c r="E38" s="79" t="s">
        <v>118</v>
      </c>
      <c r="F38" s="80" t="s">
        <v>119</v>
      </c>
      <c r="G38" s="81" t="s">
        <v>42</v>
      </c>
      <c r="H38" s="82">
        <v>19.89</v>
      </c>
      <c r="I38" s="83">
        <v>7.25</v>
      </c>
      <c r="J38" s="84">
        <v>0</v>
      </c>
      <c r="K38" s="85">
        <f t="shared" si="14"/>
        <v>144.19999999999999</v>
      </c>
      <c r="L38" s="84"/>
      <c r="M38" s="86"/>
      <c r="N38" s="87" t="s">
        <v>0</v>
      </c>
      <c r="O38" s="66" t="s">
        <v>10</v>
      </c>
      <c r="P38" s="67">
        <f t="shared" si="15"/>
        <v>7.25</v>
      </c>
      <c r="Q38" s="67">
        <f t="shared" si="16"/>
        <v>144.19999999999999</v>
      </c>
      <c r="R38" s="67">
        <f t="shared" si="17"/>
        <v>0</v>
      </c>
      <c r="S38" s="16"/>
      <c r="T38" s="68">
        <f t="shared" si="18"/>
        <v>0</v>
      </c>
      <c r="U38" s="68">
        <v>0</v>
      </c>
      <c r="V38" s="68">
        <f t="shared" si="19"/>
        <v>0</v>
      </c>
      <c r="W38" s="68">
        <v>0</v>
      </c>
      <c r="X38" s="69">
        <f t="shared" si="20"/>
        <v>0</v>
      </c>
      <c r="Y38" s="8"/>
      <c r="Z38" s="93">
        <v>0</v>
      </c>
      <c r="AA38" s="107">
        <f t="shared" si="13"/>
        <v>0</v>
      </c>
      <c r="AF38" s="70" t="s">
        <v>57</v>
      </c>
      <c r="AH38" s="70" t="s">
        <v>92</v>
      </c>
      <c r="AI38" s="70" t="s">
        <v>17</v>
      </c>
      <c r="AM38" s="4" t="s">
        <v>38</v>
      </c>
      <c r="AS38" s="71">
        <f t="shared" si="21"/>
        <v>0</v>
      </c>
      <c r="AT38" s="71">
        <f t="shared" si="22"/>
        <v>144.19999999999999</v>
      </c>
      <c r="AU38" s="71">
        <f t="shared" si="23"/>
        <v>0</v>
      </c>
      <c r="AV38" s="71">
        <f t="shared" si="24"/>
        <v>0</v>
      </c>
      <c r="AW38" s="71">
        <f t="shared" si="25"/>
        <v>0</v>
      </c>
      <c r="AX38" s="4" t="s">
        <v>44</v>
      </c>
      <c r="AY38" s="71">
        <f t="shared" si="26"/>
        <v>144.19999999999999</v>
      </c>
      <c r="AZ38" s="4" t="s">
        <v>43</v>
      </c>
      <c r="BA38" s="70" t="s">
        <v>120</v>
      </c>
    </row>
    <row r="39" spans="1:53" s="3" customFormat="1" ht="25.9" customHeight="1">
      <c r="B39" s="44"/>
      <c r="D39" s="45" t="s">
        <v>15</v>
      </c>
      <c r="E39" s="46" t="s">
        <v>52</v>
      </c>
      <c r="F39" s="46" t="s">
        <v>53</v>
      </c>
      <c r="I39" s="47"/>
      <c r="J39" s="47"/>
      <c r="K39" s="48">
        <f>AY39</f>
        <v>9557.5800000000017</v>
      </c>
      <c r="M39" s="44"/>
      <c r="N39" s="49"/>
      <c r="O39" s="50"/>
      <c r="P39" s="50"/>
      <c r="Q39" s="51">
        <f>SUM(Q40:Q64)</f>
        <v>2037.4700000000003</v>
      </c>
      <c r="R39" s="51">
        <f>SUM(R40:R64)</f>
        <v>7520.1100000000006</v>
      </c>
      <c r="S39" s="50"/>
      <c r="T39" s="52">
        <f>SUM(T40:T64)</f>
        <v>0</v>
      </c>
      <c r="U39" s="50"/>
      <c r="V39" s="52">
        <f>SUM(V40:V64)</f>
        <v>63.832557890000004</v>
      </c>
      <c r="W39" s="50"/>
      <c r="X39" s="53">
        <f>SUM(X40:X64)</f>
        <v>0</v>
      </c>
      <c r="Z39" s="93"/>
      <c r="AA39" s="107"/>
      <c r="AF39" s="45" t="s">
        <v>17</v>
      </c>
      <c r="AH39" s="54" t="s">
        <v>15</v>
      </c>
      <c r="AI39" s="54" t="s">
        <v>16</v>
      </c>
      <c r="AM39" s="45" t="s">
        <v>38</v>
      </c>
      <c r="AY39" s="55">
        <f>SUM(AY40:AY64)</f>
        <v>9557.5800000000017</v>
      </c>
    </row>
    <row r="40" spans="1:53" s="1" customFormat="1" ht="24" customHeight="1">
      <c r="A40" s="8"/>
      <c r="B40" s="56"/>
      <c r="C40" s="57" t="s">
        <v>95</v>
      </c>
      <c r="D40" s="57" t="s">
        <v>39</v>
      </c>
      <c r="E40" s="58" t="s">
        <v>121</v>
      </c>
      <c r="F40" s="59" t="s">
        <v>122</v>
      </c>
      <c r="G40" s="60" t="s">
        <v>123</v>
      </c>
      <c r="H40" s="61">
        <v>18</v>
      </c>
      <c r="I40" s="62">
        <v>0</v>
      </c>
      <c r="J40" s="62">
        <v>41</v>
      </c>
      <c r="K40" s="63">
        <f t="shared" ref="K40:K64" si="27">ROUND(P40*H40,2)</f>
        <v>738</v>
      </c>
      <c r="L40" s="64"/>
      <c r="M40" s="9"/>
      <c r="N40" s="65" t="s">
        <v>0</v>
      </c>
      <c r="O40" s="66" t="s">
        <v>10</v>
      </c>
      <c r="P40" s="67">
        <f t="shared" ref="P40:P64" si="28">I40+J40</f>
        <v>41</v>
      </c>
      <c r="Q40" s="67">
        <f t="shared" ref="Q40:Q64" si="29">ROUND(I40*H40,2)</f>
        <v>0</v>
      </c>
      <c r="R40" s="67">
        <f t="shared" ref="R40:R64" si="30">ROUND(J40*H40,2)</f>
        <v>738</v>
      </c>
      <c r="S40" s="16"/>
      <c r="T40" s="68">
        <f t="shared" ref="T40:T64" si="31">S40*H40</f>
        <v>0</v>
      </c>
      <c r="U40" s="68">
        <v>0.22133</v>
      </c>
      <c r="V40" s="68">
        <f t="shared" ref="V40:V64" si="32">U40*H40</f>
        <v>3.98394</v>
      </c>
      <c r="W40" s="68">
        <v>0</v>
      </c>
      <c r="X40" s="69">
        <f t="shared" ref="X40:X64" si="33">W40*H40</f>
        <v>0</v>
      </c>
      <c r="Y40" s="8"/>
      <c r="Z40" s="93">
        <v>0</v>
      </c>
      <c r="AA40" s="107">
        <f t="shared" si="13"/>
        <v>0</v>
      </c>
      <c r="AF40" s="70" t="s">
        <v>43</v>
      </c>
      <c r="AH40" s="70" t="s">
        <v>39</v>
      </c>
      <c r="AI40" s="70" t="s">
        <v>17</v>
      </c>
      <c r="AM40" s="4" t="s">
        <v>38</v>
      </c>
      <c r="AS40" s="71">
        <f t="shared" ref="AS40:AS64" si="34">IF(O40="základná",K40,0)</f>
        <v>0</v>
      </c>
      <c r="AT40" s="71">
        <f t="shared" ref="AT40:AT64" si="35">IF(O40="znížená",K40,0)</f>
        <v>738</v>
      </c>
      <c r="AU40" s="71">
        <f t="shared" ref="AU40:AU64" si="36">IF(O40="zákl. prenesená",K40,0)</f>
        <v>0</v>
      </c>
      <c r="AV40" s="71">
        <f t="shared" ref="AV40:AV64" si="37">IF(O40="zníž. prenesená",K40,0)</f>
        <v>0</v>
      </c>
      <c r="AW40" s="71">
        <f t="shared" ref="AW40:AW64" si="38">IF(O40="nulová",K40,0)</f>
        <v>0</v>
      </c>
      <c r="AX40" s="4" t="s">
        <v>44</v>
      </c>
      <c r="AY40" s="71">
        <f t="shared" ref="AY40:AY64" si="39">ROUND(P40*H40,2)</f>
        <v>738</v>
      </c>
      <c r="AZ40" s="4" t="s">
        <v>43</v>
      </c>
      <c r="BA40" s="70" t="s">
        <v>124</v>
      </c>
    </row>
    <row r="41" spans="1:53" s="1" customFormat="1" ht="36" customHeight="1">
      <c r="A41" s="8"/>
      <c r="B41" s="56"/>
      <c r="C41" s="78" t="s">
        <v>125</v>
      </c>
      <c r="D41" s="78" t="s">
        <v>92</v>
      </c>
      <c r="E41" s="79" t="s">
        <v>126</v>
      </c>
      <c r="F41" s="80" t="s">
        <v>127</v>
      </c>
      <c r="G41" s="81" t="s">
        <v>123</v>
      </c>
      <c r="H41" s="82">
        <v>6</v>
      </c>
      <c r="I41" s="83">
        <v>39</v>
      </c>
      <c r="J41" s="84"/>
      <c r="K41" s="85">
        <f t="shared" si="27"/>
        <v>234</v>
      </c>
      <c r="L41" s="84"/>
      <c r="M41" s="86"/>
      <c r="N41" s="87" t="s">
        <v>0</v>
      </c>
      <c r="O41" s="66" t="s">
        <v>10</v>
      </c>
      <c r="P41" s="67">
        <f t="shared" si="28"/>
        <v>39</v>
      </c>
      <c r="Q41" s="67">
        <f t="shared" si="29"/>
        <v>234</v>
      </c>
      <c r="R41" s="67">
        <f t="shared" si="30"/>
        <v>0</v>
      </c>
      <c r="S41" s="16"/>
      <c r="T41" s="68">
        <f t="shared" si="31"/>
        <v>0</v>
      </c>
      <c r="U41" s="68">
        <v>2E-3</v>
      </c>
      <c r="V41" s="68">
        <f t="shared" si="32"/>
        <v>1.2E-2</v>
      </c>
      <c r="W41" s="68">
        <v>0</v>
      </c>
      <c r="X41" s="69">
        <f t="shared" si="33"/>
        <v>0</v>
      </c>
      <c r="Y41" s="8"/>
      <c r="Z41" s="93">
        <v>0</v>
      </c>
      <c r="AA41" s="107">
        <f t="shared" si="13"/>
        <v>0</v>
      </c>
      <c r="AF41" s="70" t="s">
        <v>57</v>
      </c>
      <c r="AH41" s="70" t="s">
        <v>92</v>
      </c>
      <c r="AI41" s="70" t="s">
        <v>17</v>
      </c>
      <c r="AM41" s="4" t="s">
        <v>38</v>
      </c>
      <c r="AS41" s="71">
        <f t="shared" si="34"/>
        <v>0</v>
      </c>
      <c r="AT41" s="71">
        <f t="shared" si="35"/>
        <v>234</v>
      </c>
      <c r="AU41" s="71">
        <f t="shared" si="36"/>
        <v>0</v>
      </c>
      <c r="AV41" s="71">
        <f t="shared" si="37"/>
        <v>0</v>
      </c>
      <c r="AW41" s="71">
        <f t="shared" si="38"/>
        <v>0</v>
      </c>
      <c r="AX41" s="4" t="s">
        <v>44</v>
      </c>
      <c r="AY41" s="71">
        <f t="shared" si="39"/>
        <v>234</v>
      </c>
      <c r="AZ41" s="4" t="s">
        <v>43</v>
      </c>
      <c r="BA41" s="70" t="s">
        <v>128</v>
      </c>
    </row>
    <row r="42" spans="1:53" s="1" customFormat="1" ht="24" customHeight="1">
      <c r="A42" s="8"/>
      <c r="B42" s="56"/>
      <c r="C42" s="78" t="s">
        <v>1</v>
      </c>
      <c r="D42" s="78" t="s">
        <v>92</v>
      </c>
      <c r="E42" s="79" t="s">
        <v>129</v>
      </c>
      <c r="F42" s="80" t="s">
        <v>130</v>
      </c>
      <c r="G42" s="81" t="s">
        <v>123</v>
      </c>
      <c r="H42" s="82">
        <v>1</v>
      </c>
      <c r="I42" s="83">
        <v>35</v>
      </c>
      <c r="J42" s="84"/>
      <c r="K42" s="85">
        <f t="shared" si="27"/>
        <v>35</v>
      </c>
      <c r="L42" s="84"/>
      <c r="M42" s="86"/>
      <c r="N42" s="87" t="s">
        <v>0</v>
      </c>
      <c r="O42" s="66" t="s">
        <v>10</v>
      </c>
      <c r="P42" s="67">
        <f t="shared" si="28"/>
        <v>35</v>
      </c>
      <c r="Q42" s="67">
        <f t="shared" si="29"/>
        <v>35</v>
      </c>
      <c r="R42" s="67">
        <f t="shared" si="30"/>
        <v>0</v>
      </c>
      <c r="S42" s="16"/>
      <c r="T42" s="68">
        <f t="shared" si="31"/>
        <v>0</v>
      </c>
      <c r="U42" s="68">
        <v>1.1999999999999999E-3</v>
      </c>
      <c r="V42" s="68">
        <f t="shared" si="32"/>
        <v>1.1999999999999999E-3</v>
      </c>
      <c r="W42" s="68">
        <v>0</v>
      </c>
      <c r="X42" s="69">
        <f t="shared" si="33"/>
        <v>0</v>
      </c>
      <c r="Y42" s="8"/>
      <c r="Z42" s="93">
        <v>0</v>
      </c>
      <c r="AA42" s="107">
        <f t="shared" si="13"/>
        <v>0</v>
      </c>
      <c r="AF42" s="70" t="s">
        <v>57</v>
      </c>
      <c r="AH42" s="70" t="s">
        <v>92</v>
      </c>
      <c r="AI42" s="70" t="s">
        <v>17</v>
      </c>
      <c r="AM42" s="4" t="s">
        <v>38</v>
      </c>
      <c r="AS42" s="71">
        <f t="shared" si="34"/>
        <v>0</v>
      </c>
      <c r="AT42" s="71">
        <f t="shared" si="35"/>
        <v>35</v>
      </c>
      <c r="AU42" s="71">
        <f t="shared" si="36"/>
        <v>0</v>
      </c>
      <c r="AV42" s="71">
        <f t="shared" si="37"/>
        <v>0</v>
      </c>
      <c r="AW42" s="71">
        <f t="shared" si="38"/>
        <v>0</v>
      </c>
      <c r="AX42" s="4" t="s">
        <v>44</v>
      </c>
      <c r="AY42" s="71">
        <f t="shared" si="39"/>
        <v>35</v>
      </c>
      <c r="AZ42" s="4" t="s">
        <v>43</v>
      </c>
      <c r="BA42" s="70" t="s">
        <v>131</v>
      </c>
    </row>
    <row r="43" spans="1:53" s="1" customFormat="1" ht="36" customHeight="1">
      <c r="A43" s="8"/>
      <c r="B43" s="56"/>
      <c r="C43" s="78" t="s">
        <v>132</v>
      </c>
      <c r="D43" s="78" t="s">
        <v>92</v>
      </c>
      <c r="E43" s="79" t="s">
        <v>133</v>
      </c>
      <c r="F43" s="80" t="s">
        <v>134</v>
      </c>
      <c r="G43" s="81" t="s">
        <v>123</v>
      </c>
      <c r="H43" s="82">
        <v>4</v>
      </c>
      <c r="I43" s="83">
        <v>34</v>
      </c>
      <c r="J43" s="84"/>
      <c r="K43" s="85">
        <f t="shared" si="27"/>
        <v>136</v>
      </c>
      <c r="L43" s="84"/>
      <c r="M43" s="86"/>
      <c r="N43" s="87" t="s">
        <v>0</v>
      </c>
      <c r="O43" s="66" t="s">
        <v>10</v>
      </c>
      <c r="P43" s="67">
        <f t="shared" si="28"/>
        <v>34</v>
      </c>
      <c r="Q43" s="67">
        <f t="shared" si="29"/>
        <v>136</v>
      </c>
      <c r="R43" s="67">
        <f t="shared" si="30"/>
        <v>0</v>
      </c>
      <c r="S43" s="16"/>
      <c r="T43" s="68">
        <f t="shared" si="31"/>
        <v>0</v>
      </c>
      <c r="U43" s="68">
        <v>3.0999999999999999E-3</v>
      </c>
      <c r="V43" s="68">
        <f t="shared" si="32"/>
        <v>1.24E-2</v>
      </c>
      <c r="W43" s="68">
        <v>0</v>
      </c>
      <c r="X43" s="69">
        <f t="shared" si="33"/>
        <v>0</v>
      </c>
      <c r="Y43" s="8"/>
      <c r="Z43" s="93">
        <v>0</v>
      </c>
      <c r="AA43" s="107">
        <f t="shared" si="13"/>
        <v>0</v>
      </c>
      <c r="AF43" s="70" t="s">
        <v>57</v>
      </c>
      <c r="AH43" s="70" t="s">
        <v>92</v>
      </c>
      <c r="AI43" s="70" t="s">
        <v>17</v>
      </c>
      <c r="AM43" s="4" t="s">
        <v>38</v>
      </c>
      <c r="AS43" s="71">
        <f t="shared" si="34"/>
        <v>0</v>
      </c>
      <c r="AT43" s="71">
        <f t="shared" si="35"/>
        <v>136</v>
      </c>
      <c r="AU43" s="71">
        <f t="shared" si="36"/>
        <v>0</v>
      </c>
      <c r="AV43" s="71">
        <f t="shared" si="37"/>
        <v>0</v>
      </c>
      <c r="AW43" s="71">
        <f t="shared" si="38"/>
        <v>0</v>
      </c>
      <c r="AX43" s="4" t="s">
        <v>44</v>
      </c>
      <c r="AY43" s="71">
        <f t="shared" si="39"/>
        <v>136</v>
      </c>
      <c r="AZ43" s="4" t="s">
        <v>43</v>
      </c>
      <c r="BA43" s="70" t="s">
        <v>135</v>
      </c>
    </row>
    <row r="44" spans="1:53" s="1" customFormat="1" ht="48" customHeight="1">
      <c r="A44" s="8"/>
      <c r="B44" s="56"/>
      <c r="C44" s="78" t="s">
        <v>102</v>
      </c>
      <c r="D44" s="78" t="s">
        <v>92</v>
      </c>
      <c r="E44" s="79" t="s">
        <v>136</v>
      </c>
      <c r="F44" s="80" t="s">
        <v>137</v>
      </c>
      <c r="G44" s="81" t="s">
        <v>123</v>
      </c>
      <c r="H44" s="82">
        <v>4</v>
      </c>
      <c r="I44" s="83">
        <v>34</v>
      </c>
      <c r="J44" s="84"/>
      <c r="K44" s="85">
        <f t="shared" si="27"/>
        <v>136</v>
      </c>
      <c r="L44" s="84"/>
      <c r="M44" s="86"/>
      <c r="N44" s="87" t="s">
        <v>0</v>
      </c>
      <c r="O44" s="66" t="s">
        <v>10</v>
      </c>
      <c r="P44" s="67">
        <f t="shared" si="28"/>
        <v>34</v>
      </c>
      <c r="Q44" s="67">
        <f t="shared" si="29"/>
        <v>136</v>
      </c>
      <c r="R44" s="67">
        <f t="shared" si="30"/>
        <v>0</v>
      </c>
      <c r="S44" s="16"/>
      <c r="T44" s="68">
        <f t="shared" si="31"/>
        <v>0</v>
      </c>
      <c r="U44" s="68">
        <v>1.0999999999999999E-2</v>
      </c>
      <c r="V44" s="68">
        <f t="shared" si="32"/>
        <v>4.3999999999999997E-2</v>
      </c>
      <c r="W44" s="68">
        <v>0</v>
      </c>
      <c r="X44" s="69">
        <f t="shared" si="33"/>
        <v>0</v>
      </c>
      <c r="Y44" s="8"/>
      <c r="Z44" s="93">
        <v>0</v>
      </c>
      <c r="AA44" s="107">
        <f t="shared" si="13"/>
        <v>0</v>
      </c>
      <c r="AF44" s="70" t="s">
        <v>57</v>
      </c>
      <c r="AH44" s="70" t="s">
        <v>92</v>
      </c>
      <c r="AI44" s="70" t="s">
        <v>17</v>
      </c>
      <c r="AM44" s="4" t="s">
        <v>38</v>
      </c>
      <c r="AS44" s="71">
        <f t="shared" si="34"/>
        <v>0</v>
      </c>
      <c r="AT44" s="71">
        <f t="shared" si="35"/>
        <v>136</v>
      </c>
      <c r="AU44" s="71">
        <f t="shared" si="36"/>
        <v>0</v>
      </c>
      <c r="AV44" s="71">
        <f t="shared" si="37"/>
        <v>0</v>
      </c>
      <c r="AW44" s="71">
        <f t="shared" si="38"/>
        <v>0</v>
      </c>
      <c r="AX44" s="4" t="s">
        <v>44</v>
      </c>
      <c r="AY44" s="71">
        <f t="shared" si="39"/>
        <v>136</v>
      </c>
      <c r="AZ44" s="4" t="s">
        <v>43</v>
      </c>
      <c r="BA44" s="70" t="s">
        <v>138</v>
      </c>
    </row>
    <row r="45" spans="1:53" s="1" customFormat="1" ht="36" customHeight="1">
      <c r="A45" s="8"/>
      <c r="B45" s="56"/>
      <c r="C45" s="78" t="s">
        <v>139</v>
      </c>
      <c r="D45" s="78" t="s">
        <v>92</v>
      </c>
      <c r="E45" s="79" t="s">
        <v>140</v>
      </c>
      <c r="F45" s="80" t="s">
        <v>141</v>
      </c>
      <c r="G45" s="81" t="s">
        <v>123</v>
      </c>
      <c r="H45" s="82">
        <v>1</v>
      </c>
      <c r="I45" s="83">
        <v>34.200000000000003</v>
      </c>
      <c r="J45" s="84"/>
      <c r="K45" s="85">
        <f t="shared" si="27"/>
        <v>34.200000000000003</v>
      </c>
      <c r="L45" s="84"/>
      <c r="M45" s="86"/>
      <c r="N45" s="87" t="s">
        <v>0</v>
      </c>
      <c r="O45" s="66" t="s">
        <v>10</v>
      </c>
      <c r="P45" s="67">
        <f t="shared" si="28"/>
        <v>34.200000000000003</v>
      </c>
      <c r="Q45" s="67">
        <f t="shared" si="29"/>
        <v>34.200000000000003</v>
      </c>
      <c r="R45" s="67">
        <f t="shared" si="30"/>
        <v>0</v>
      </c>
      <c r="S45" s="16"/>
      <c r="T45" s="68">
        <f t="shared" si="31"/>
        <v>0</v>
      </c>
      <c r="U45" s="68">
        <v>3.0999999999999999E-3</v>
      </c>
      <c r="V45" s="68">
        <f t="shared" si="32"/>
        <v>3.0999999999999999E-3</v>
      </c>
      <c r="W45" s="68">
        <v>0</v>
      </c>
      <c r="X45" s="69">
        <f t="shared" si="33"/>
        <v>0</v>
      </c>
      <c r="Y45" s="8"/>
      <c r="Z45" s="93">
        <v>0</v>
      </c>
      <c r="AA45" s="107">
        <f t="shared" si="13"/>
        <v>0</v>
      </c>
      <c r="AF45" s="70" t="s">
        <v>57</v>
      </c>
      <c r="AH45" s="70" t="s">
        <v>92</v>
      </c>
      <c r="AI45" s="70" t="s">
        <v>17</v>
      </c>
      <c r="AM45" s="4" t="s">
        <v>38</v>
      </c>
      <c r="AS45" s="71">
        <f t="shared" si="34"/>
        <v>0</v>
      </c>
      <c r="AT45" s="71">
        <f t="shared" si="35"/>
        <v>34.200000000000003</v>
      </c>
      <c r="AU45" s="71">
        <f t="shared" si="36"/>
        <v>0</v>
      </c>
      <c r="AV45" s="71">
        <f t="shared" si="37"/>
        <v>0</v>
      </c>
      <c r="AW45" s="71">
        <f t="shared" si="38"/>
        <v>0</v>
      </c>
      <c r="AX45" s="4" t="s">
        <v>44</v>
      </c>
      <c r="AY45" s="71">
        <f t="shared" si="39"/>
        <v>34.200000000000003</v>
      </c>
      <c r="AZ45" s="4" t="s">
        <v>43</v>
      </c>
      <c r="BA45" s="70" t="s">
        <v>142</v>
      </c>
    </row>
    <row r="46" spans="1:53" s="1" customFormat="1" ht="48" customHeight="1">
      <c r="A46" s="8"/>
      <c r="B46" s="56"/>
      <c r="C46" s="78" t="s">
        <v>106</v>
      </c>
      <c r="D46" s="78" t="s">
        <v>92</v>
      </c>
      <c r="E46" s="79" t="s">
        <v>143</v>
      </c>
      <c r="F46" s="80" t="s">
        <v>144</v>
      </c>
      <c r="G46" s="81" t="s">
        <v>123</v>
      </c>
      <c r="H46" s="82">
        <v>2</v>
      </c>
      <c r="I46" s="83">
        <v>37.5</v>
      </c>
      <c r="J46" s="84"/>
      <c r="K46" s="85">
        <f t="shared" si="27"/>
        <v>75</v>
      </c>
      <c r="L46" s="84"/>
      <c r="M46" s="86"/>
      <c r="N46" s="87" t="s">
        <v>0</v>
      </c>
      <c r="O46" s="66" t="s">
        <v>10</v>
      </c>
      <c r="P46" s="67">
        <f t="shared" si="28"/>
        <v>37.5</v>
      </c>
      <c r="Q46" s="67">
        <f t="shared" si="29"/>
        <v>75</v>
      </c>
      <c r="R46" s="67">
        <f t="shared" si="30"/>
        <v>0</v>
      </c>
      <c r="S46" s="16"/>
      <c r="T46" s="68">
        <f t="shared" si="31"/>
        <v>0</v>
      </c>
      <c r="U46" s="68">
        <v>8.0999999999999996E-3</v>
      </c>
      <c r="V46" s="68">
        <f t="shared" si="32"/>
        <v>1.6199999999999999E-2</v>
      </c>
      <c r="W46" s="68">
        <v>0</v>
      </c>
      <c r="X46" s="69">
        <f t="shared" si="33"/>
        <v>0</v>
      </c>
      <c r="Y46" s="8"/>
      <c r="Z46" s="93">
        <v>0</v>
      </c>
      <c r="AA46" s="107">
        <f t="shared" si="13"/>
        <v>0</v>
      </c>
      <c r="AF46" s="70" t="s">
        <v>57</v>
      </c>
      <c r="AH46" s="70" t="s">
        <v>92</v>
      </c>
      <c r="AI46" s="70" t="s">
        <v>17</v>
      </c>
      <c r="AM46" s="4" t="s">
        <v>38</v>
      </c>
      <c r="AS46" s="71">
        <f t="shared" si="34"/>
        <v>0</v>
      </c>
      <c r="AT46" s="71">
        <f t="shared" si="35"/>
        <v>75</v>
      </c>
      <c r="AU46" s="71">
        <f t="shared" si="36"/>
        <v>0</v>
      </c>
      <c r="AV46" s="71">
        <f t="shared" si="37"/>
        <v>0</v>
      </c>
      <c r="AW46" s="71">
        <f t="shared" si="38"/>
        <v>0</v>
      </c>
      <c r="AX46" s="4" t="s">
        <v>44</v>
      </c>
      <c r="AY46" s="71">
        <f t="shared" si="39"/>
        <v>75</v>
      </c>
      <c r="AZ46" s="4" t="s">
        <v>43</v>
      </c>
      <c r="BA46" s="70" t="s">
        <v>145</v>
      </c>
    </row>
    <row r="47" spans="1:53" s="1" customFormat="1" ht="24" customHeight="1">
      <c r="A47" s="8"/>
      <c r="B47" s="56"/>
      <c r="C47" s="57" t="s">
        <v>146</v>
      </c>
      <c r="D47" s="57" t="s">
        <v>39</v>
      </c>
      <c r="E47" s="58" t="s">
        <v>147</v>
      </c>
      <c r="F47" s="59" t="s">
        <v>148</v>
      </c>
      <c r="G47" s="60" t="s">
        <v>123</v>
      </c>
      <c r="H47" s="61">
        <v>8</v>
      </c>
      <c r="I47" s="62">
        <v>0</v>
      </c>
      <c r="J47" s="62">
        <v>45</v>
      </c>
      <c r="K47" s="63">
        <f t="shared" si="27"/>
        <v>360</v>
      </c>
      <c r="L47" s="64"/>
      <c r="M47" s="9"/>
      <c r="N47" s="65" t="s">
        <v>0</v>
      </c>
      <c r="O47" s="66" t="s">
        <v>10</v>
      </c>
      <c r="P47" s="67">
        <f t="shared" si="28"/>
        <v>45</v>
      </c>
      <c r="Q47" s="67">
        <f t="shared" si="29"/>
        <v>0</v>
      </c>
      <c r="R47" s="67">
        <f t="shared" si="30"/>
        <v>360</v>
      </c>
      <c r="S47" s="16"/>
      <c r="T47" s="68">
        <f t="shared" si="31"/>
        <v>0</v>
      </c>
      <c r="U47" s="68">
        <v>0</v>
      </c>
      <c r="V47" s="68">
        <f t="shared" si="32"/>
        <v>0</v>
      </c>
      <c r="W47" s="68">
        <v>0</v>
      </c>
      <c r="X47" s="69">
        <f t="shared" si="33"/>
        <v>0</v>
      </c>
      <c r="Y47" s="8"/>
      <c r="Z47" s="93">
        <v>0</v>
      </c>
      <c r="AA47" s="107">
        <f t="shared" si="13"/>
        <v>0</v>
      </c>
      <c r="AF47" s="70" t="s">
        <v>43</v>
      </c>
      <c r="AH47" s="70" t="s">
        <v>39</v>
      </c>
      <c r="AI47" s="70" t="s">
        <v>17</v>
      </c>
      <c r="AM47" s="4" t="s">
        <v>38</v>
      </c>
      <c r="AS47" s="71">
        <f t="shared" si="34"/>
        <v>0</v>
      </c>
      <c r="AT47" s="71">
        <f t="shared" si="35"/>
        <v>360</v>
      </c>
      <c r="AU47" s="71">
        <f t="shared" si="36"/>
        <v>0</v>
      </c>
      <c r="AV47" s="71">
        <f t="shared" si="37"/>
        <v>0</v>
      </c>
      <c r="AW47" s="71">
        <f t="shared" si="38"/>
        <v>0</v>
      </c>
      <c r="AX47" s="4" t="s">
        <v>44</v>
      </c>
      <c r="AY47" s="71">
        <f t="shared" si="39"/>
        <v>360</v>
      </c>
      <c r="AZ47" s="4" t="s">
        <v>43</v>
      </c>
      <c r="BA47" s="70" t="s">
        <v>149</v>
      </c>
    </row>
    <row r="48" spans="1:53" s="1" customFormat="1" ht="16.5" customHeight="1">
      <c r="A48" s="8"/>
      <c r="B48" s="56"/>
      <c r="C48" s="78" t="s">
        <v>109</v>
      </c>
      <c r="D48" s="78" t="s">
        <v>92</v>
      </c>
      <c r="E48" s="79" t="s">
        <v>150</v>
      </c>
      <c r="F48" s="80" t="s">
        <v>151</v>
      </c>
      <c r="G48" s="81" t="s">
        <v>123</v>
      </c>
      <c r="H48" s="82">
        <v>8</v>
      </c>
      <c r="I48" s="83">
        <v>27</v>
      </c>
      <c r="J48" s="84"/>
      <c r="K48" s="85">
        <f t="shared" si="27"/>
        <v>216</v>
      </c>
      <c r="L48" s="84"/>
      <c r="M48" s="86"/>
      <c r="N48" s="87" t="s">
        <v>0</v>
      </c>
      <c r="O48" s="66" t="s">
        <v>10</v>
      </c>
      <c r="P48" s="67">
        <f t="shared" si="28"/>
        <v>27</v>
      </c>
      <c r="Q48" s="67">
        <f t="shared" si="29"/>
        <v>216</v>
      </c>
      <c r="R48" s="67">
        <f t="shared" si="30"/>
        <v>0</v>
      </c>
      <c r="S48" s="16"/>
      <c r="T48" s="68">
        <f t="shared" si="31"/>
        <v>0</v>
      </c>
      <c r="U48" s="68">
        <v>0</v>
      </c>
      <c r="V48" s="68">
        <f t="shared" si="32"/>
        <v>0</v>
      </c>
      <c r="W48" s="68">
        <v>0</v>
      </c>
      <c r="X48" s="69">
        <f t="shared" si="33"/>
        <v>0</v>
      </c>
      <c r="Y48" s="8"/>
      <c r="Z48" s="93">
        <v>0</v>
      </c>
      <c r="AA48" s="107">
        <f t="shared" si="13"/>
        <v>0</v>
      </c>
      <c r="AF48" s="70" t="s">
        <v>57</v>
      </c>
      <c r="AH48" s="70" t="s">
        <v>92</v>
      </c>
      <c r="AI48" s="70" t="s">
        <v>17</v>
      </c>
      <c r="AM48" s="4" t="s">
        <v>38</v>
      </c>
      <c r="AS48" s="71">
        <f t="shared" si="34"/>
        <v>0</v>
      </c>
      <c r="AT48" s="71">
        <f t="shared" si="35"/>
        <v>216</v>
      </c>
      <c r="AU48" s="71">
        <f t="shared" si="36"/>
        <v>0</v>
      </c>
      <c r="AV48" s="71">
        <f t="shared" si="37"/>
        <v>0</v>
      </c>
      <c r="AW48" s="71">
        <f t="shared" si="38"/>
        <v>0</v>
      </c>
      <c r="AX48" s="4" t="s">
        <v>44</v>
      </c>
      <c r="AY48" s="71">
        <f t="shared" si="39"/>
        <v>216</v>
      </c>
      <c r="AZ48" s="4" t="s">
        <v>43</v>
      </c>
      <c r="BA48" s="70" t="s">
        <v>152</v>
      </c>
    </row>
    <row r="49" spans="1:53" s="1" customFormat="1" ht="24" customHeight="1">
      <c r="A49" s="8"/>
      <c r="B49" s="56"/>
      <c r="C49" s="57" t="s">
        <v>153</v>
      </c>
      <c r="D49" s="57" t="s">
        <v>39</v>
      </c>
      <c r="E49" s="58" t="s">
        <v>154</v>
      </c>
      <c r="F49" s="59" t="s">
        <v>155</v>
      </c>
      <c r="G49" s="60" t="s">
        <v>50</v>
      </c>
      <c r="H49" s="61">
        <v>470.8</v>
      </c>
      <c r="I49" s="62">
        <v>0</v>
      </c>
      <c r="J49" s="62">
        <v>2.25</v>
      </c>
      <c r="K49" s="63">
        <f t="shared" si="27"/>
        <v>1059.3</v>
      </c>
      <c r="L49" s="64"/>
      <c r="M49" s="9"/>
      <c r="N49" s="65" t="s">
        <v>0</v>
      </c>
      <c r="O49" s="66" t="s">
        <v>10</v>
      </c>
      <c r="P49" s="67">
        <f t="shared" si="28"/>
        <v>2.25</v>
      </c>
      <c r="Q49" s="67">
        <f t="shared" si="29"/>
        <v>0</v>
      </c>
      <c r="R49" s="67">
        <f t="shared" si="30"/>
        <v>1059.3</v>
      </c>
      <c r="S49" s="16"/>
      <c r="T49" s="68">
        <f t="shared" si="31"/>
        <v>0</v>
      </c>
      <c r="U49" s="68">
        <v>0</v>
      </c>
      <c r="V49" s="68">
        <f t="shared" si="32"/>
        <v>0</v>
      </c>
      <c r="W49" s="68">
        <v>0</v>
      </c>
      <c r="X49" s="69">
        <f t="shared" si="33"/>
        <v>0</v>
      </c>
      <c r="Y49" s="8"/>
      <c r="Z49" s="93">
        <v>0</v>
      </c>
      <c r="AA49" s="107">
        <f t="shared" si="13"/>
        <v>0</v>
      </c>
      <c r="AF49" s="70" t="s">
        <v>43</v>
      </c>
      <c r="AH49" s="70" t="s">
        <v>39</v>
      </c>
      <c r="AI49" s="70" t="s">
        <v>17</v>
      </c>
      <c r="AM49" s="4" t="s">
        <v>38</v>
      </c>
      <c r="AS49" s="71">
        <f t="shared" si="34"/>
        <v>0</v>
      </c>
      <c r="AT49" s="71">
        <f t="shared" si="35"/>
        <v>1059.3</v>
      </c>
      <c r="AU49" s="71">
        <f t="shared" si="36"/>
        <v>0</v>
      </c>
      <c r="AV49" s="71">
        <f t="shared" si="37"/>
        <v>0</v>
      </c>
      <c r="AW49" s="71">
        <f t="shared" si="38"/>
        <v>0</v>
      </c>
      <c r="AX49" s="4" t="s">
        <v>44</v>
      </c>
      <c r="AY49" s="71">
        <f t="shared" si="39"/>
        <v>1059.3</v>
      </c>
      <c r="AZ49" s="4" t="s">
        <v>43</v>
      </c>
      <c r="BA49" s="70" t="s">
        <v>156</v>
      </c>
    </row>
    <row r="50" spans="1:53" s="1" customFormat="1" ht="24" customHeight="1">
      <c r="A50" s="8"/>
      <c r="B50" s="56"/>
      <c r="C50" s="57" t="s">
        <v>113</v>
      </c>
      <c r="D50" s="57" t="s">
        <v>39</v>
      </c>
      <c r="E50" s="58" t="s">
        <v>157</v>
      </c>
      <c r="F50" s="59" t="s">
        <v>158</v>
      </c>
      <c r="G50" s="60" t="s">
        <v>50</v>
      </c>
      <c r="H50" s="61">
        <v>470.8</v>
      </c>
      <c r="I50" s="62">
        <v>0</v>
      </c>
      <c r="J50" s="62">
        <v>0.35</v>
      </c>
      <c r="K50" s="63">
        <f t="shared" si="27"/>
        <v>164.78</v>
      </c>
      <c r="L50" s="64"/>
      <c r="M50" s="9"/>
      <c r="N50" s="65" t="s">
        <v>0</v>
      </c>
      <c r="O50" s="66" t="s">
        <v>10</v>
      </c>
      <c r="P50" s="67">
        <f t="shared" si="28"/>
        <v>0.35</v>
      </c>
      <c r="Q50" s="67">
        <f t="shared" si="29"/>
        <v>0</v>
      </c>
      <c r="R50" s="67">
        <f t="shared" si="30"/>
        <v>164.78</v>
      </c>
      <c r="S50" s="16"/>
      <c r="T50" s="68">
        <f t="shared" si="31"/>
        <v>0</v>
      </c>
      <c r="U50" s="68">
        <v>0</v>
      </c>
      <c r="V50" s="68">
        <f t="shared" si="32"/>
        <v>0</v>
      </c>
      <c r="W50" s="68">
        <v>0</v>
      </c>
      <c r="X50" s="69">
        <f t="shared" si="33"/>
        <v>0</v>
      </c>
      <c r="Y50" s="8"/>
      <c r="Z50" s="93">
        <v>0</v>
      </c>
      <c r="AA50" s="107">
        <f t="shared" si="13"/>
        <v>0</v>
      </c>
      <c r="AF50" s="70" t="s">
        <v>43</v>
      </c>
      <c r="AH50" s="70" t="s">
        <v>39</v>
      </c>
      <c r="AI50" s="70" t="s">
        <v>17</v>
      </c>
      <c r="AM50" s="4" t="s">
        <v>38</v>
      </c>
      <c r="AS50" s="71">
        <f t="shared" si="34"/>
        <v>0</v>
      </c>
      <c r="AT50" s="71">
        <f t="shared" si="35"/>
        <v>164.78</v>
      </c>
      <c r="AU50" s="71">
        <f t="shared" si="36"/>
        <v>0</v>
      </c>
      <c r="AV50" s="71">
        <f t="shared" si="37"/>
        <v>0</v>
      </c>
      <c r="AW50" s="71">
        <f t="shared" si="38"/>
        <v>0</v>
      </c>
      <c r="AX50" s="4" t="s">
        <v>44</v>
      </c>
      <c r="AY50" s="71">
        <f t="shared" si="39"/>
        <v>164.78</v>
      </c>
      <c r="AZ50" s="4" t="s">
        <v>43</v>
      </c>
      <c r="BA50" s="70" t="s">
        <v>159</v>
      </c>
    </row>
    <row r="51" spans="1:53" s="1" customFormat="1" ht="24" customHeight="1">
      <c r="A51" s="8"/>
      <c r="B51" s="56"/>
      <c r="C51" s="57" t="s">
        <v>160</v>
      </c>
      <c r="D51" s="57" t="s">
        <v>39</v>
      </c>
      <c r="E51" s="58" t="s">
        <v>161</v>
      </c>
      <c r="F51" s="59" t="s">
        <v>162</v>
      </c>
      <c r="G51" s="60" t="s">
        <v>42</v>
      </c>
      <c r="H51" s="61">
        <v>3</v>
      </c>
      <c r="I51" s="62">
        <v>0</v>
      </c>
      <c r="J51" s="62">
        <v>18</v>
      </c>
      <c r="K51" s="63">
        <f t="shared" si="27"/>
        <v>54</v>
      </c>
      <c r="L51" s="64"/>
      <c r="M51" s="9"/>
      <c r="N51" s="65" t="s">
        <v>0</v>
      </c>
      <c r="O51" s="66" t="s">
        <v>10</v>
      </c>
      <c r="P51" s="67">
        <f t="shared" si="28"/>
        <v>18</v>
      </c>
      <c r="Q51" s="67">
        <f t="shared" si="29"/>
        <v>0</v>
      </c>
      <c r="R51" s="67">
        <f t="shared" si="30"/>
        <v>54</v>
      </c>
      <c r="S51" s="16"/>
      <c r="T51" s="68">
        <f t="shared" si="31"/>
        <v>0</v>
      </c>
      <c r="U51" s="68">
        <v>0</v>
      </c>
      <c r="V51" s="68">
        <f t="shared" si="32"/>
        <v>0</v>
      </c>
      <c r="W51" s="68">
        <v>0</v>
      </c>
      <c r="X51" s="69">
        <f t="shared" si="33"/>
        <v>0</v>
      </c>
      <c r="Y51" s="8"/>
      <c r="Z51" s="93">
        <v>0</v>
      </c>
      <c r="AA51" s="107">
        <f t="shared" si="13"/>
        <v>0</v>
      </c>
      <c r="AF51" s="70" t="s">
        <v>43</v>
      </c>
      <c r="AH51" s="70" t="s">
        <v>39</v>
      </c>
      <c r="AI51" s="70" t="s">
        <v>17</v>
      </c>
      <c r="AM51" s="4" t="s">
        <v>38</v>
      </c>
      <c r="AS51" s="71">
        <f t="shared" si="34"/>
        <v>0</v>
      </c>
      <c r="AT51" s="71">
        <f t="shared" si="35"/>
        <v>54</v>
      </c>
      <c r="AU51" s="71">
        <f t="shared" si="36"/>
        <v>0</v>
      </c>
      <c r="AV51" s="71">
        <f t="shared" si="37"/>
        <v>0</v>
      </c>
      <c r="AW51" s="71">
        <f t="shared" si="38"/>
        <v>0</v>
      </c>
      <c r="AX51" s="4" t="s">
        <v>44</v>
      </c>
      <c r="AY51" s="71">
        <f t="shared" si="39"/>
        <v>54</v>
      </c>
      <c r="AZ51" s="4" t="s">
        <v>43</v>
      </c>
      <c r="BA51" s="70" t="s">
        <v>163</v>
      </c>
    </row>
    <row r="52" spans="1:53" s="1" customFormat="1" ht="24" customHeight="1">
      <c r="A52" s="8"/>
      <c r="B52" s="56"/>
      <c r="C52" s="57" t="s">
        <v>116</v>
      </c>
      <c r="D52" s="57" t="s">
        <v>39</v>
      </c>
      <c r="E52" s="58" t="s">
        <v>164</v>
      </c>
      <c r="F52" s="59" t="s">
        <v>165</v>
      </c>
      <c r="G52" s="60" t="s">
        <v>42</v>
      </c>
      <c r="H52" s="61">
        <v>3</v>
      </c>
      <c r="I52" s="62">
        <v>0</v>
      </c>
      <c r="J52" s="62">
        <v>23</v>
      </c>
      <c r="K52" s="63">
        <f t="shared" si="27"/>
        <v>69</v>
      </c>
      <c r="L52" s="64"/>
      <c r="M52" s="9"/>
      <c r="N52" s="65" t="s">
        <v>0</v>
      </c>
      <c r="O52" s="66" t="s">
        <v>10</v>
      </c>
      <c r="P52" s="67">
        <f t="shared" si="28"/>
        <v>23</v>
      </c>
      <c r="Q52" s="67">
        <f t="shared" si="29"/>
        <v>0</v>
      </c>
      <c r="R52" s="67">
        <f t="shared" si="30"/>
        <v>69</v>
      </c>
      <c r="S52" s="16"/>
      <c r="T52" s="68">
        <f t="shared" si="31"/>
        <v>0</v>
      </c>
      <c r="U52" s="68">
        <v>0</v>
      </c>
      <c r="V52" s="68">
        <f t="shared" si="32"/>
        <v>0</v>
      </c>
      <c r="W52" s="68">
        <v>0</v>
      </c>
      <c r="X52" s="69">
        <f t="shared" si="33"/>
        <v>0</v>
      </c>
      <c r="Y52" s="8"/>
      <c r="Z52" s="93">
        <v>0</v>
      </c>
      <c r="AA52" s="107">
        <f t="shared" si="13"/>
        <v>0</v>
      </c>
      <c r="AF52" s="70" t="s">
        <v>43</v>
      </c>
      <c r="AH52" s="70" t="s">
        <v>39</v>
      </c>
      <c r="AI52" s="70" t="s">
        <v>17</v>
      </c>
      <c r="AM52" s="4" t="s">
        <v>38</v>
      </c>
      <c r="AS52" s="71">
        <f t="shared" si="34"/>
        <v>0</v>
      </c>
      <c r="AT52" s="71">
        <f t="shared" si="35"/>
        <v>69</v>
      </c>
      <c r="AU52" s="71">
        <f t="shared" si="36"/>
        <v>0</v>
      </c>
      <c r="AV52" s="71">
        <f t="shared" si="37"/>
        <v>0</v>
      </c>
      <c r="AW52" s="71">
        <f t="shared" si="38"/>
        <v>0</v>
      </c>
      <c r="AX52" s="4" t="s">
        <v>44</v>
      </c>
      <c r="AY52" s="71">
        <f t="shared" si="39"/>
        <v>69</v>
      </c>
      <c r="AZ52" s="4" t="s">
        <v>43</v>
      </c>
      <c r="BA52" s="70" t="s">
        <v>166</v>
      </c>
    </row>
    <row r="53" spans="1:53" s="1" customFormat="1" ht="24" customHeight="1">
      <c r="A53" s="8"/>
      <c r="B53" s="56"/>
      <c r="C53" s="57" t="s">
        <v>167</v>
      </c>
      <c r="D53" s="57" t="s">
        <v>39</v>
      </c>
      <c r="E53" s="58" t="s">
        <v>168</v>
      </c>
      <c r="F53" s="59" t="s">
        <v>169</v>
      </c>
      <c r="G53" s="60" t="s">
        <v>50</v>
      </c>
      <c r="H53" s="61">
        <v>470.8</v>
      </c>
      <c r="I53" s="62">
        <v>0</v>
      </c>
      <c r="J53" s="62">
        <v>0.35</v>
      </c>
      <c r="K53" s="63">
        <f t="shared" si="27"/>
        <v>164.78</v>
      </c>
      <c r="L53" s="64"/>
      <c r="M53" s="9"/>
      <c r="N53" s="65" t="s">
        <v>0</v>
      </c>
      <c r="O53" s="66" t="s">
        <v>10</v>
      </c>
      <c r="P53" s="67">
        <f t="shared" si="28"/>
        <v>0.35</v>
      </c>
      <c r="Q53" s="67">
        <f t="shared" si="29"/>
        <v>0</v>
      </c>
      <c r="R53" s="67">
        <f t="shared" si="30"/>
        <v>164.78</v>
      </c>
      <c r="S53" s="16"/>
      <c r="T53" s="68">
        <f t="shared" si="31"/>
        <v>0</v>
      </c>
      <c r="U53" s="68">
        <v>3.7500000000000001E-6</v>
      </c>
      <c r="V53" s="68">
        <f t="shared" si="32"/>
        <v>1.7655000000000001E-3</v>
      </c>
      <c r="W53" s="68">
        <v>0</v>
      </c>
      <c r="X53" s="69">
        <f t="shared" si="33"/>
        <v>0</v>
      </c>
      <c r="Y53" s="8"/>
      <c r="Z53" s="93">
        <v>0</v>
      </c>
      <c r="AA53" s="107">
        <f t="shared" si="13"/>
        <v>0</v>
      </c>
      <c r="AF53" s="70" t="s">
        <v>43</v>
      </c>
      <c r="AH53" s="70" t="s">
        <v>39</v>
      </c>
      <c r="AI53" s="70" t="s">
        <v>17</v>
      </c>
      <c r="AM53" s="4" t="s">
        <v>38</v>
      </c>
      <c r="AS53" s="71">
        <f t="shared" si="34"/>
        <v>0</v>
      </c>
      <c r="AT53" s="71">
        <f t="shared" si="35"/>
        <v>164.78</v>
      </c>
      <c r="AU53" s="71">
        <f t="shared" si="36"/>
        <v>0</v>
      </c>
      <c r="AV53" s="71">
        <f t="shared" si="37"/>
        <v>0</v>
      </c>
      <c r="AW53" s="71">
        <f t="shared" si="38"/>
        <v>0</v>
      </c>
      <c r="AX53" s="4" t="s">
        <v>44</v>
      </c>
      <c r="AY53" s="71">
        <f t="shared" si="39"/>
        <v>164.78</v>
      </c>
      <c r="AZ53" s="4" t="s">
        <v>43</v>
      </c>
      <c r="BA53" s="70" t="s">
        <v>170</v>
      </c>
    </row>
    <row r="54" spans="1:53" s="1" customFormat="1" ht="24" customHeight="1">
      <c r="A54" s="8"/>
      <c r="B54" s="56"/>
      <c r="C54" s="57" t="s">
        <v>120</v>
      </c>
      <c r="D54" s="57" t="s">
        <v>39</v>
      </c>
      <c r="E54" s="58" t="s">
        <v>171</v>
      </c>
      <c r="F54" s="59" t="s">
        <v>172</v>
      </c>
      <c r="G54" s="60" t="s">
        <v>42</v>
      </c>
      <c r="H54" s="61">
        <v>3</v>
      </c>
      <c r="I54" s="62">
        <v>0</v>
      </c>
      <c r="J54" s="62">
        <v>0.32</v>
      </c>
      <c r="K54" s="63">
        <f t="shared" si="27"/>
        <v>0.96</v>
      </c>
      <c r="L54" s="64"/>
      <c r="M54" s="9"/>
      <c r="N54" s="65" t="s">
        <v>0</v>
      </c>
      <c r="O54" s="66" t="s">
        <v>10</v>
      </c>
      <c r="P54" s="67">
        <f t="shared" si="28"/>
        <v>0.32</v>
      </c>
      <c r="Q54" s="67">
        <f t="shared" si="29"/>
        <v>0</v>
      </c>
      <c r="R54" s="67">
        <f t="shared" si="30"/>
        <v>0.96</v>
      </c>
      <c r="S54" s="16"/>
      <c r="T54" s="68">
        <f t="shared" si="31"/>
        <v>0</v>
      </c>
      <c r="U54" s="68">
        <v>9.3999999999999998E-6</v>
      </c>
      <c r="V54" s="68">
        <f t="shared" si="32"/>
        <v>2.8200000000000001E-5</v>
      </c>
      <c r="W54" s="68">
        <v>0</v>
      </c>
      <c r="X54" s="69">
        <f t="shared" si="33"/>
        <v>0</v>
      </c>
      <c r="Y54" s="8"/>
      <c r="Z54" s="93">
        <v>0</v>
      </c>
      <c r="AA54" s="107">
        <f t="shared" si="13"/>
        <v>0</v>
      </c>
      <c r="AF54" s="70" t="s">
        <v>43</v>
      </c>
      <c r="AH54" s="70" t="s">
        <v>39</v>
      </c>
      <c r="AI54" s="70" t="s">
        <v>17</v>
      </c>
      <c r="AM54" s="4" t="s">
        <v>38</v>
      </c>
      <c r="AS54" s="71">
        <f t="shared" si="34"/>
        <v>0</v>
      </c>
      <c r="AT54" s="71">
        <f t="shared" si="35"/>
        <v>0.96</v>
      </c>
      <c r="AU54" s="71">
        <f t="shared" si="36"/>
        <v>0</v>
      </c>
      <c r="AV54" s="71">
        <f t="shared" si="37"/>
        <v>0</v>
      </c>
      <c r="AW54" s="71">
        <f t="shared" si="38"/>
        <v>0</v>
      </c>
      <c r="AX54" s="4" t="s">
        <v>44</v>
      </c>
      <c r="AY54" s="71">
        <f t="shared" si="39"/>
        <v>0.96</v>
      </c>
      <c r="AZ54" s="4" t="s">
        <v>43</v>
      </c>
      <c r="BA54" s="70" t="s">
        <v>173</v>
      </c>
    </row>
    <row r="55" spans="1:53" s="1" customFormat="1" ht="24" customHeight="1">
      <c r="A55" s="8"/>
      <c r="B55" s="56"/>
      <c r="C55" s="57" t="s">
        <v>174</v>
      </c>
      <c r="D55" s="57" t="s">
        <v>39</v>
      </c>
      <c r="E55" s="58" t="s">
        <v>175</v>
      </c>
      <c r="F55" s="59" t="s">
        <v>176</v>
      </c>
      <c r="G55" s="60" t="s">
        <v>50</v>
      </c>
      <c r="H55" s="61">
        <v>9.4</v>
      </c>
      <c r="I55" s="62">
        <v>0</v>
      </c>
      <c r="J55" s="62">
        <v>7.65</v>
      </c>
      <c r="K55" s="63">
        <f t="shared" si="27"/>
        <v>71.91</v>
      </c>
      <c r="L55" s="64"/>
      <c r="M55" s="9"/>
      <c r="N55" s="65" t="s">
        <v>0</v>
      </c>
      <c r="O55" s="66" t="s">
        <v>10</v>
      </c>
      <c r="P55" s="67">
        <f t="shared" si="28"/>
        <v>7.65</v>
      </c>
      <c r="Q55" s="67">
        <f t="shared" si="29"/>
        <v>0</v>
      </c>
      <c r="R55" s="67">
        <f t="shared" si="30"/>
        <v>71.91</v>
      </c>
      <c r="S55" s="16"/>
      <c r="T55" s="68">
        <f t="shared" si="31"/>
        <v>0</v>
      </c>
      <c r="U55" s="68">
        <v>9.3151100000000001E-2</v>
      </c>
      <c r="V55" s="68">
        <f t="shared" si="32"/>
        <v>0.87562034</v>
      </c>
      <c r="W55" s="68">
        <v>0</v>
      </c>
      <c r="X55" s="69">
        <f t="shared" si="33"/>
        <v>0</v>
      </c>
      <c r="Y55" s="8"/>
      <c r="Z55" s="93">
        <v>0</v>
      </c>
      <c r="AA55" s="107">
        <f t="shared" si="13"/>
        <v>0</v>
      </c>
      <c r="AF55" s="70" t="s">
        <v>43</v>
      </c>
      <c r="AH55" s="70" t="s">
        <v>39</v>
      </c>
      <c r="AI55" s="70" t="s">
        <v>17</v>
      </c>
      <c r="AM55" s="4" t="s">
        <v>38</v>
      </c>
      <c r="AS55" s="71">
        <f t="shared" si="34"/>
        <v>0</v>
      </c>
      <c r="AT55" s="71">
        <f t="shared" si="35"/>
        <v>71.91</v>
      </c>
      <c r="AU55" s="71">
        <f t="shared" si="36"/>
        <v>0</v>
      </c>
      <c r="AV55" s="71">
        <f t="shared" si="37"/>
        <v>0</v>
      </c>
      <c r="AW55" s="71">
        <f t="shared" si="38"/>
        <v>0</v>
      </c>
      <c r="AX55" s="4" t="s">
        <v>44</v>
      </c>
      <c r="AY55" s="71">
        <f t="shared" si="39"/>
        <v>71.91</v>
      </c>
      <c r="AZ55" s="4" t="s">
        <v>43</v>
      </c>
      <c r="BA55" s="70" t="s">
        <v>177</v>
      </c>
    </row>
    <row r="56" spans="1:53" s="1" customFormat="1" ht="16.5" customHeight="1">
      <c r="A56" s="8"/>
      <c r="B56" s="56"/>
      <c r="C56" s="78" t="s">
        <v>124</v>
      </c>
      <c r="D56" s="78" t="s">
        <v>92</v>
      </c>
      <c r="E56" s="79" t="s">
        <v>178</v>
      </c>
      <c r="F56" s="80" t="s">
        <v>179</v>
      </c>
      <c r="G56" s="81" t="s">
        <v>123</v>
      </c>
      <c r="H56" s="82">
        <v>9.4939999999999998</v>
      </c>
      <c r="I56" s="83">
        <v>1.54</v>
      </c>
      <c r="J56" s="84"/>
      <c r="K56" s="85">
        <f t="shared" si="27"/>
        <v>14.62</v>
      </c>
      <c r="L56" s="84"/>
      <c r="M56" s="86"/>
      <c r="N56" s="87" t="s">
        <v>0</v>
      </c>
      <c r="O56" s="66" t="s">
        <v>10</v>
      </c>
      <c r="P56" s="67">
        <f t="shared" si="28"/>
        <v>1.54</v>
      </c>
      <c r="Q56" s="67">
        <f t="shared" si="29"/>
        <v>14.62</v>
      </c>
      <c r="R56" s="67">
        <f t="shared" si="30"/>
        <v>0</v>
      </c>
      <c r="S56" s="16"/>
      <c r="T56" s="68">
        <f t="shared" si="31"/>
        <v>0</v>
      </c>
      <c r="U56" s="68">
        <v>0</v>
      </c>
      <c r="V56" s="68">
        <f t="shared" si="32"/>
        <v>0</v>
      </c>
      <c r="W56" s="68">
        <v>0</v>
      </c>
      <c r="X56" s="69">
        <f t="shared" si="33"/>
        <v>0</v>
      </c>
      <c r="Y56" s="8"/>
      <c r="Z56" s="93">
        <v>0</v>
      </c>
      <c r="AA56" s="107">
        <f t="shared" si="13"/>
        <v>0</v>
      </c>
      <c r="AF56" s="70" t="s">
        <v>57</v>
      </c>
      <c r="AH56" s="70" t="s">
        <v>92</v>
      </c>
      <c r="AI56" s="70" t="s">
        <v>17</v>
      </c>
      <c r="AM56" s="4" t="s">
        <v>38</v>
      </c>
      <c r="AS56" s="71">
        <f t="shared" si="34"/>
        <v>0</v>
      </c>
      <c r="AT56" s="71">
        <f t="shared" si="35"/>
        <v>14.62</v>
      </c>
      <c r="AU56" s="71">
        <f t="shared" si="36"/>
        <v>0</v>
      </c>
      <c r="AV56" s="71">
        <f t="shared" si="37"/>
        <v>0</v>
      </c>
      <c r="AW56" s="71">
        <f t="shared" si="38"/>
        <v>0</v>
      </c>
      <c r="AX56" s="4" t="s">
        <v>44</v>
      </c>
      <c r="AY56" s="71">
        <f t="shared" si="39"/>
        <v>14.62</v>
      </c>
      <c r="AZ56" s="4" t="s">
        <v>43</v>
      </c>
      <c r="BA56" s="70" t="s">
        <v>180</v>
      </c>
    </row>
    <row r="57" spans="1:53" s="1" customFormat="1" ht="24" customHeight="1">
      <c r="A57" s="8"/>
      <c r="B57" s="56"/>
      <c r="C57" s="57" t="s">
        <v>181</v>
      </c>
      <c r="D57" s="57" t="s">
        <v>39</v>
      </c>
      <c r="E57" s="58" t="s">
        <v>182</v>
      </c>
      <c r="F57" s="59" t="s">
        <v>183</v>
      </c>
      <c r="G57" s="60" t="s">
        <v>50</v>
      </c>
      <c r="H57" s="61">
        <v>243.4</v>
      </c>
      <c r="I57" s="62">
        <v>0</v>
      </c>
      <c r="J57" s="62">
        <v>9.25</v>
      </c>
      <c r="K57" s="63">
        <f t="shared" si="27"/>
        <v>2251.4499999999998</v>
      </c>
      <c r="L57" s="64"/>
      <c r="M57" s="9"/>
      <c r="N57" s="65" t="s">
        <v>0</v>
      </c>
      <c r="O57" s="66" t="s">
        <v>10</v>
      </c>
      <c r="P57" s="67">
        <f t="shared" si="28"/>
        <v>9.25</v>
      </c>
      <c r="Q57" s="67">
        <f t="shared" si="29"/>
        <v>0</v>
      </c>
      <c r="R57" s="67">
        <f t="shared" si="30"/>
        <v>2251.4499999999998</v>
      </c>
      <c r="S57" s="16"/>
      <c r="T57" s="68">
        <f t="shared" si="31"/>
        <v>0</v>
      </c>
      <c r="U57" s="68">
        <v>0.1258406</v>
      </c>
      <c r="V57" s="68">
        <f t="shared" si="32"/>
        <v>30.629602039999998</v>
      </c>
      <c r="W57" s="68">
        <v>0</v>
      </c>
      <c r="X57" s="69">
        <f t="shared" si="33"/>
        <v>0</v>
      </c>
      <c r="Y57" s="8"/>
      <c r="Z57" s="93">
        <v>0</v>
      </c>
      <c r="AA57" s="107">
        <f t="shared" si="13"/>
        <v>0</v>
      </c>
      <c r="AF57" s="70" t="s">
        <v>43</v>
      </c>
      <c r="AH57" s="70" t="s">
        <v>39</v>
      </c>
      <c r="AI57" s="70" t="s">
        <v>17</v>
      </c>
      <c r="AM57" s="4" t="s">
        <v>38</v>
      </c>
      <c r="AS57" s="71">
        <f t="shared" si="34"/>
        <v>0</v>
      </c>
      <c r="AT57" s="71">
        <f t="shared" si="35"/>
        <v>2251.4499999999998</v>
      </c>
      <c r="AU57" s="71">
        <f t="shared" si="36"/>
        <v>0</v>
      </c>
      <c r="AV57" s="71">
        <f t="shared" si="37"/>
        <v>0</v>
      </c>
      <c r="AW57" s="71">
        <f t="shared" si="38"/>
        <v>0</v>
      </c>
      <c r="AX57" s="4" t="s">
        <v>44</v>
      </c>
      <c r="AY57" s="71">
        <f t="shared" si="39"/>
        <v>2251.4499999999998</v>
      </c>
      <c r="AZ57" s="4" t="s">
        <v>43</v>
      </c>
      <c r="BA57" s="70" t="s">
        <v>184</v>
      </c>
    </row>
    <row r="58" spans="1:53" s="1" customFormat="1" ht="16.5" customHeight="1">
      <c r="A58" s="8"/>
      <c r="B58" s="56"/>
      <c r="C58" s="78" t="s">
        <v>128</v>
      </c>
      <c r="D58" s="78" t="s">
        <v>92</v>
      </c>
      <c r="E58" s="79" t="s">
        <v>185</v>
      </c>
      <c r="F58" s="80" t="s">
        <v>186</v>
      </c>
      <c r="G58" s="81" t="s">
        <v>123</v>
      </c>
      <c r="H58" s="82">
        <v>3.7370000000000001</v>
      </c>
      <c r="I58" s="83">
        <v>5.12</v>
      </c>
      <c r="J58" s="84"/>
      <c r="K58" s="85">
        <f t="shared" si="27"/>
        <v>19.13</v>
      </c>
      <c r="L58" s="84"/>
      <c r="M58" s="86"/>
      <c r="N58" s="87" t="s">
        <v>0</v>
      </c>
      <c r="O58" s="66" t="s">
        <v>10</v>
      </c>
      <c r="P58" s="67">
        <f t="shared" si="28"/>
        <v>5.12</v>
      </c>
      <c r="Q58" s="67">
        <f t="shared" si="29"/>
        <v>19.13</v>
      </c>
      <c r="R58" s="67">
        <f t="shared" si="30"/>
        <v>0</v>
      </c>
      <c r="S58" s="16"/>
      <c r="T58" s="68">
        <f t="shared" si="31"/>
        <v>0</v>
      </c>
      <c r="U58" s="68">
        <v>0</v>
      </c>
      <c r="V58" s="68">
        <f t="shared" si="32"/>
        <v>0</v>
      </c>
      <c r="W58" s="68">
        <v>0</v>
      </c>
      <c r="X58" s="69">
        <f t="shared" si="33"/>
        <v>0</v>
      </c>
      <c r="Y58" s="8"/>
      <c r="Z58" s="93">
        <v>0</v>
      </c>
      <c r="AA58" s="107">
        <f t="shared" si="13"/>
        <v>0</v>
      </c>
      <c r="AF58" s="70" t="s">
        <v>57</v>
      </c>
      <c r="AH58" s="70" t="s">
        <v>92</v>
      </c>
      <c r="AI58" s="70" t="s">
        <v>17</v>
      </c>
      <c r="AM58" s="4" t="s">
        <v>38</v>
      </c>
      <c r="AS58" s="71">
        <f t="shared" si="34"/>
        <v>0</v>
      </c>
      <c r="AT58" s="71">
        <f t="shared" si="35"/>
        <v>19.13</v>
      </c>
      <c r="AU58" s="71">
        <f t="shared" si="36"/>
        <v>0</v>
      </c>
      <c r="AV58" s="71">
        <f t="shared" si="37"/>
        <v>0</v>
      </c>
      <c r="AW58" s="71">
        <f t="shared" si="38"/>
        <v>0</v>
      </c>
      <c r="AX58" s="4" t="s">
        <v>44</v>
      </c>
      <c r="AY58" s="71">
        <f t="shared" si="39"/>
        <v>19.13</v>
      </c>
      <c r="AZ58" s="4" t="s">
        <v>43</v>
      </c>
      <c r="BA58" s="70" t="s">
        <v>187</v>
      </c>
    </row>
    <row r="59" spans="1:53" s="1" customFormat="1" ht="16.5" customHeight="1">
      <c r="A59" s="8"/>
      <c r="B59" s="56"/>
      <c r="C59" s="78" t="s">
        <v>188</v>
      </c>
      <c r="D59" s="78" t="s">
        <v>92</v>
      </c>
      <c r="E59" s="79" t="s">
        <v>189</v>
      </c>
      <c r="F59" s="80" t="s">
        <v>190</v>
      </c>
      <c r="G59" s="81" t="s">
        <v>123</v>
      </c>
      <c r="H59" s="82">
        <v>7.7690000000000001</v>
      </c>
      <c r="I59" s="83">
        <v>8.65</v>
      </c>
      <c r="J59" s="84"/>
      <c r="K59" s="85">
        <f t="shared" si="27"/>
        <v>67.2</v>
      </c>
      <c r="L59" s="84"/>
      <c r="M59" s="86"/>
      <c r="N59" s="87" t="s">
        <v>0</v>
      </c>
      <c r="O59" s="66" t="s">
        <v>10</v>
      </c>
      <c r="P59" s="67">
        <f t="shared" si="28"/>
        <v>8.65</v>
      </c>
      <c r="Q59" s="67">
        <f t="shared" si="29"/>
        <v>67.2</v>
      </c>
      <c r="R59" s="67">
        <f t="shared" si="30"/>
        <v>0</v>
      </c>
      <c r="S59" s="16"/>
      <c r="T59" s="68">
        <f t="shared" si="31"/>
        <v>0</v>
      </c>
      <c r="U59" s="68">
        <v>0</v>
      </c>
      <c r="V59" s="68">
        <f t="shared" si="32"/>
        <v>0</v>
      </c>
      <c r="W59" s="68">
        <v>0</v>
      </c>
      <c r="X59" s="69">
        <f t="shared" si="33"/>
        <v>0</v>
      </c>
      <c r="Y59" s="8"/>
      <c r="Z59" s="93">
        <v>0</v>
      </c>
      <c r="AA59" s="107">
        <f t="shared" si="13"/>
        <v>0</v>
      </c>
      <c r="AF59" s="70" t="s">
        <v>57</v>
      </c>
      <c r="AH59" s="70" t="s">
        <v>92</v>
      </c>
      <c r="AI59" s="70" t="s">
        <v>17</v>
      </c>
      <c r="AM59" s="4" t="s">
        <v>38</v>
      </c>
      <c r="AS59" s="71">
        <f t="shared" si="34"/>
        <v>0</v>
      </c>
      <c r="AT59" s="71">
        <f t="shared" si="35"/>
        <v>67.2</v>
      </c>
      <c r="AU59" s="71">
        <f t="shared" si="36"/>
        <v>0</v>
      </c>
      <c r="AV59" s="71">
        <f t="shared" si="37"/>
        <v>0</v>
      </c>
      <c r="AW59" s="71">
        <f t="shared" si="38"/>
        <v>0</v>
      </c>
      <c r="AX59" s="4" t="s">
        <v>44</v>
      </c>
      <c r="AY59" s="71">
        <f t="shared" si="39"/>
        <v>67.2</v>
      </c>
      <c r="AZ59" s="4" t="s">
        <v>43</v>
      </c>
      <c r="BA59" s="70" t="s">
        <v>191</v>
      </c>
    </row>
    <row r="60" spans="1:53" s="1" customFormat="1" ht="16.5" customHeight="1">
      <c r="A60" s="8"/>
      <c r="B60" s="56"/>
      <c r="C60" s="78" t="s">
        <v>131</v>
      </c>
      <c r="D60" s="78" t="s">
        <v>92</v>
      </c>
      <c r="E60" s="79" t="s">
        <v>192</v>
      </c>
      <c r="F60" s="80" t="s">
        <v>193</v>
      </c>
      <c r="G60" s="81" t="s">
        <v>123</v>
      </c>
      <c r="H60" s="82">
        <v>8.2870000000000008</v>
      </c>
      <c r="I60" s="83">
        <v>8.65</v>
      </c>
      <c r="J60" s="84"/>
      <c r="K60" s="85">
        <f t="shared" si="27"/>
        <v>71.680000000000007</v>
      </c>
      <c r="L60" s="84"/>
      <c r="M60" s="86"/>
      <c r="N60" s="87" t="s">
        <v>0</v>
      </c>
      <c r="O60" s="66" t="s">
        <v>10</v>
      </c>
      <c r="P60" s="67">
        <f t="shared" si="28"/>
        <v>8.65</v>
      </c>
      <c r="Q60" s="67">
        <f t="shared" si="29"/>
        <v>71.680000000000007</v>
      </c>
      <c r="R60" s="67">
        <f t="shared" si="30"/>
        <v>0</v>
      </c>
      <c r="S60" s="16"/>
      <c r="T60" s="68">
        <f t="shared" si="31"/>
        <v>0</v>
      </c>
      <c r="U60" s="68">
        <v>0</v>
      </c>
      <c r="V60" s="68">
        <f t="shared" si="32"/>
        <v>0</v>
      </c>
      <c r="W60" s="68">
        <v>0</v>
      </c>
      <c r="X60" s="69">
        <f t="shared" si="33"/>
        <v>0</v>
      </c>
      <c r="Y60" s="8"/>
      <c r="Z60" s="93">
        <v>0</v>
      </c>
      <c r="AA60" s="107">
        <f t="shared" si="13"/>
        <v>0</v>
      </c>
      <c r="AF60" s="70" t="s">
        <v>57</v>
      </c>
      <c r="AH60" s="70" t="s">
        <v>92</v>
      </c>
      <c r="AI60" s="70" t="s">
        <v>17</v>
      </c>
      <c r="AM60" s="4" t="s">
        <v>38</v>
      </c>
      <c r="AS60" s="71">
        <f t="shared" si="34"/>
        <v>0</v>
      </c>
      <c r="AT60" s="71">
        <f t="shared" si="35"/>
        <v>71.680000000000007</v>
      </c>
      <c r="AU60" s="71">
        <f t="shared" si="36"/>
        <v>0</v>
      </c>
      <c r="AV60" s="71">
        <f t="shared" si="37"/>
        <v>0</v>
      </c>
      <c r="AW60" s="71">
        <f t="shared" si="38"/>
        <v>0</v>
      </c>
      <c r="AX60" s="4" t="s">
        <v>44</v>
      </c>
      <c r="AY60" s="71">
        <f t="shared" si="39"/>
        <v>71.680000000000007</v>
      </c>
      <c r="AZ60" s="4" t="s">
        <v>43</v>
      </c>
      <c r="BA60" s="70" t="s">
        <v>194</v>
      </c>
    </row>
    <row r="61" spans="1:53" s="1" customFormat="1" ht="16.5" customHeight="1">
      <c r="A61" s="8"/>
      <c r="B61" s="56"/>
      <c r="C61" s="78" t="s">
        <v>195</v>
      </c>
      <c r="D61" s="78" t="s">
        <v>92</v>
      </c>
      <c r="E61" s="79" t="s">
        <v>196</v>
      </c>
      <c r="F61" s="80" t="s">
        <v>197</v>
      </c>
      <c r="G61" s="81" t="s">
        <v>123</v>
      </c>
      <c r="H61" s="82">
        <v>229.57300000000001</v>
      </c>
      <c r="I61" s="83">
        <v>4.3499999999999996</v>
      </c>
      <c r="J61" s="84"/>
      <c r="K61" s="85">
        <f t="shared" si="27"/>
        <v>998.64</v>
      </c>
      <c r="L61" s="84"/>
      <c r="M61" s="86"/>
      <c r="N61" s="87" t="s">
        <v>0</v>
      </c>
      <c r="O61" s="66" t="s">
        <v>10</v>
      </c>
      <c r="P61" s="67">
        <f t="shared" si="28"/>
        <v>4.3499999999999996</v>
      </c>
      <c r="Q61" s="67">
        <f t="shared" si="29"/>
        <v>998.64</v>
      </c>
      <c r="R61" s="67">
        <f t="shared" si="30"/>
        <v>0</v>
      </c>
      <c r="S61" s="16"/>
      <c r="T61" s="68">
        <f t="shared" si="31"/>
        <v>0</v>
      </c>
      <c r="U61" s="68">
        <v>0</v>
      </c>
      <c r="V61" s="68">
        <f t="shared" si="32"/>
        <v>0</v>
      </c>
      <c r="W61" s="68">
        <v>0</v>
      </c>
      <c r="X61" s="69">
        <f t="shared" si="33"/>
        <v>0</v>
      </c>
      <c r="Y61" s="8"/>
      <c r="Z61" s="93">
        <v>75</v>
      </c>
      <c r="AA61" s="107">
        <f t="shared" si="13"/>
        <v>0</v>
      </c>
      <c r="AF61" s="70" t="s">
        <v>57</v>
      </c>
      <c r="AH61" s="70" t="s">
        <v>92</v>
      </c>
      <c r="AI61" s="70" t="s">
        <v>17</v>
      </c>
      <c r="AM61" s="4" t="s">
        <v>38</v>
      </c>
      <c r="AS61" s="71">
        <f t="shared" si="34"/>
        <v>0</v>
      </c>
      <c r="AT61" s="71">
        <f t="shared" si="35"/>
        <v>998.64</v>
      </c>
      <c r="AU61" s="71">
        <f t="shared" si="36"/>
        <v>0</v>
      </c>
      <c r="AV61" s="71">
        <f t="shared" si="37"/>
        <v>0</v>
      </c>
      <c r="AW61" s="71">
        <f t="shared" si="38"/>
        <v>0</v>
      </c>
      <c r="AX61" s="4" t="s">
        <v>44</v>
      </c>
      <c r="AY61" s="71">
        <f t="shared" si="39"/>
        <v>998.64</v>
      </c>
      <c r="AZ61" s="4" t="s">
        <v>43</v>
      </c>
      <c r="BA61" s="70" t="s">
        <v>198</v>
      </c>
    </row>
    <row r="62" spans="1:53" s="1" customFormat="1" ht="24" customHeight="1">
      <c r="A62" s="8"/>
      <c r="B62" s="56"/>
      <c r="C62" s="57" t="s">
        <v>135</v>
      </c>
      <c r="D62" s="57" t="s">
        <v>39</v>
      </c>
      <c r="E62" s="58" t="s">
        <v>199</v>
      </c>
      <c r="F62" s="59" t="s">
        <v>200</v>
      </c>
      <c r="G62" s="60" t="s">
        <v>67</v>
      </c>
      <c r="H62" s="61">
        <v>12.17</v>
      </c>
      <c r="I62" s="62">
        <v>0</v>
      </c>
      <c r="J62" s="62">
        <v>89</v>
      </c>
      <c r="K62" s="63">
        <f t="shared" si="27"/>
        <v>1083.1300000000001</v>
      </c>
      <c r="L62" s="64"/>
      <c r="M62" s="9"/>
      <c r="N62" s="65" t="s">
        <v>0</v>
      </c>
      <c r="O62" s="66" t="s">
        <v>10</v>
      </c>
      <c r="P62" s="67">
        <f t="shared" si="28"/>
        <v>89</v>
      </c>
      <c r="Q62" s="67">
        <f t="shared" si="29"/>
        <v>0</v>
      </c>
      <c r="R62" s="67">
        <f t="shared" si="30"/>
        <v>1083.1300000000001</v>
      </c>
      <c r="S62" s="16"/>
      <c r="T62" s="68">
        <f t="shared" si="31"/>
        <v>0</v>
      </c>
      <c r="U62" s="68">
        <v>2.2010930000000002</v>
      </c>
      <c r="V62" s="68">
        <f t="shared" si="32"/>
        <v>26.787301810000002</v>
      </c>
      <c r="W62" s="68">
        <v>0</v>
      </c>
      <c r="X62" s="69">
        <f t="shared" si="33"/>
        <v>0</v>
      </c>
      <c r="Y62" s="8"/>
      <c r="Z62" s="93">
        <v>5.5</v>
      </c>
      <c r="AA62" s="107">
        <f t="shared" si="13"/>
        <v>489.5</v>
      </c>
      <c r="AF62" s="70" t="s">
        <v>43</v>
      </c>
      <c r="AH62" s="70" t="s">
        <v>39</v>
      </c>
      <c r="AI62" s="70" t="s">
        <v>17</v>
      </c>
      <c r="AM62" s="4" t="s">
        <v>38</v>
      </c>
      <c r="AS62" s="71">
        <f t="shared" si="34"/>
        <v>0</v>
      </c>
      <c r="AT62" s="71">
        <f t="shared" si="35"/>
        <v>1083.1300000000001</v>
      </c>
      <c r="AU62" s="71">
        <f t="shared" si="36"/>
        <v>0</v>
      </c>
      <c r="AV62" s="71">
        <f t="shared" si="37"/>
        <v>0</v>
      </c>
      <c r="AW62" s="71">
        <f t="shared" si="38"/>
        <v>0</v>
      </c>
      <c r="AX62" s="4" t="s">
        <v>44</v>
      </c>
      <c r="AY62" s="71">
        <f t="shared" si="39"/>
        <v>1083.1300000000001</v>
      </c>
      <c r="AZ62" s="4" t="s">
        <v>43</v>
      </c>
      <c r="BA62" s="70" t="s">
        <v>201</v>
      </c>
    </row>
    <row r="63" spans="1:53" s="1" customFormat="1" ht="24" customHeight="1">
      <c r="A63" s="8"/>
      <c r="B63" s="56"/>
      <c r="C63" s="57" t="s">
        <v>202</v>
      </c>
      <c r="D63" s="57" t="s">
        <v>39</v>
      </c>
      <c r="E63" s="58" t="s">
        <v>203</v>
      </c>
      <c r="F63" s="59" t="s">
        <v>204</v>
      </c>
      <c r="G63" s="60" t="s">
        <v>50</v>
      </c>
      <c r="H63" s="61">
        <v>340</v>
      </c>
      <c r="I63" s="62">
        <v>0</v>
      </c>
      <c r="J63" s="62">
        <v>2.44</v>
      </c>
      <c r="K63" s="63">
        <f t="shared" si="27"/>
        <v>829.6</v>
      </c>
      <c r="L63" s="64"/>
      <c r="M63" s="9"/>
      <c r="N63" s="65" t="s">
        <v>0</v>
      </c>
      <c r="O63" s="66" t="s">
        <v>10</v>
      </c>
      <c r="P63" s="67">
        <f t="shared" si="28"/>
        <v>2.44</v>
      </c>
      <c r="Q63" s="67">
        <f t="shared" si="29"/>
        <v>0</v>
      </c>
      <c r="R63" s="67">
        <f t="shared" si="30"/>
        <v>829.6</v>
      </c>
      <c r="S63" s="16"/>
      <c r="T63" s="68">
        <f t="shared" si="31"/>
        <v>0</v>
      </c>
      <c r="U63" s="68">
        <v>4.3E-3</v>
      </c>
      <c r="V63" s="68">
        <f t="shared" si="32"/>
        <v>1.462</v>
      </c>
      <c r="W63" s="68">
        <v>0</v>
      </c>
      <c r="X63" s="69">
        <f t="shared" si="33"/>
        <v>0</v>
      </c>
      <c r="Y63" s="8"/>
      <c r="Z63" s="93">
        <v>0</v>
      </c>
      <c r="AA63" s="107">
        <f t="shared" si="13"/>
        <v>0</v>
      </c>
      <c r="AF63" s="70" t="s">
        <v>43</v>
      </c>
      <c r="AH63" s="70" t="s">
        <v>39</v>
      </c>
      <c r="AI63" s="70" t="s">
        <v>17</v>
      </c>
      <c r="AM63" s="4" t="s">
        <v>38</v>
      </c>
      <c r="AS63" s="71">
        <f t="shared" si="34"/>
        <v>0</v>
      </c>
      <c r="AT63" s="71">
        <f t="shared" si="35"/>
        <v>829.6</v>
      </c>
      <c r="AU63" s="71">
        <f t="shared" si="36"/>
        <v>0</v>
      </c>
      <c r="AV63" s="71">
        <f t="shared" si="37"/>
        <v>0</v>
      </c>
      <c r="AW63" s="71">
        <f t="shared" si="38"/>
        <v>0</v>
      </c>
      <c r="AX63" s="4" t="s">
        <v>44</v>
      </c>
      <c r="AY63" s="71">
        <f t="shared" si="39"/>
        <v>829.6</v>
      </c>
      <c r="AZ63" s="4" t="s">
        <v>43</v>
      </c>
      <c r="BA63" s="70" t="s">
        <v>205</v>
      </c>
    </row>
    <row r="64" spans="1:53" s="1" customFormat="1" ht="24" customHeight="1">
      <c r="A64" s="8"/>
      <c r="B64" s="56"/>
      <c r="C64" s="57" t="s">
        <v>138</v>
      </c>
      <c r="D64" s="57" t="s">
        <v>39</v>
      </c>
      <c r="E64" s="58" t="s">
        <v>206</v>
      </c>
      <c r="F64" s="59" t="s">
        <v>207</v>
      </c>
      <c r="G64" s="60" t="s">
        <v>50</v>
      </c>
      <c r="H64" s="61">
        <v>340</v>
      </c>
      <c r="I64" s="62">
        <v>0</v>
      </c>
      <c r="J64" s="62">
        <v>1.98</v>
      </c>
      <c r="K64" s="63">
        <f t="shared" si="27"/>
        <v>673.2</v>
      </c>
      <c r="L64" s="64"/>
      <c r="M64" s="9"/>
      <c r="N64" s="65" t="s">
        <v>0</v>
      </c>
      <c r="O64" s="66" t="s">
        <v>10</v>
      </c>
      <c r="P64" s="67">
        <f t="shared" si="28"/>
        <v>1.98</v>
      </c>
      <c r="Q64" s="67">
        <f t="shared" si="29"/>
        <v>0</v>
      </c>
      <c r="R64" s="67">
        <f t="shared" si="30"/>
        <v>673.2</v>
      </c>
      <c r="S64" s="16"/>
      <c r="T64" s="68">
        <f t="shared" si="31"/>
        <v>0</v>
      </c>
      <c r="U64" s="68">
        <v>1.0000000000000001E-5</v>
      </c>
      <c r="V64" s="68">
        <f t="shared" si="32"/>
        <v>3.4000000000000002E-3</v>
      </c>
      <c r="W64" s="68">
        <v>0</v>
      </c>
      <c r="X64" s="69">
        <f t="shared" si="33"/>
        <v>0</v>
      </c>
      <c r="Y64" s="8"/>
      <c r="Z64" s="93">
        <v>0</v>
      </c>
      <c r="AA64" s="107">
        <f t="shared" si="13"/>
        <v>0</v>
      </c>
      <c r="AF64" s="70" t="s">
        <v>43</v>
      </c>
      <c r="AH64" s="70" t="s">
        <v>39</v>
      </c>
      <c r="AI64" s="70" t="s">
        <v>17</v>
      </c>
      <c r="AM64" s="4" t="s">
        <v>38</v>
      </c>
      <c r="AS64" s="71">
        <f t="shared" si="34"/>
        <v>0</v>
      </c>
      <c r="AT64" s="71">
        <f t="shared" si="35"/>
        <v>673.2</v>
      </c>
      <c r="AU64" s="71">
        <f t="shared" si="36"/>
        <v>0</v>
      </c>
      <c r="AV64" s="71">
        <f t="shared" si="37"/>
        <v>0</v>
      </c>
      <c r="AW64" s="71">
        <f t="shared" si="38"/>
        <v>0</v>
      </c>
      <c r="AX64" s="4" t="s">
        <v>44</v>
      </c>
      <c r="AY64" s="71">
        <f t="shared" si="39"/>
        <v>673.2</v>
      </c>
      <c r="AZ64" s="4" t="s">
        <v>43</v>
      </c>
      <c r="BA64" s="70" t="s">
        <v>208</v>
      </c>
    </row>
    <row r="65" spans="1:53" s="3" customFormat="1" ht="25.9" customHeight="1">
      <c r="B65" s="44"/>
      <c r="D65" s="45" t="s">
        <v>15</v>
      </c>
      <c r="E65" s="46" t="s">
        <v>209</v>
      </c>
      <c r="F65" s="46" t="s">
        <v>210</v>
      </c>
      <c r="I65" s="47"/>
      <c r="J65" s="47"/>
      <c r="K65" s="48">
        <f>AY65</f>
        <v>173.44</v>
      </c>
      <c r="M65" s="44"/>
      <c r="N65" s="49"/>
      <c r="O65" s="50"/>
      <c r="P65" s="50"/>
      <c r="Q65" s="51">
        <f>Q66</f>
        <v>173.44</v>
      </c>
      <c r="R65" s="51">
        <f>R66</f>
        <v>0</v>
      </c>
      <c r="S65" s="50"/>
      <c r="T65" s="52">
        <f>T66</f>
        <v>0</v>
      </c>
      <c r="U65" s="50"/>
      <c r="V65" s="52">
        <f>V66</f>
        <v>0</v>
      </c>
      <c r="W65" s="50"/>
      <c r="X65" s="53">
        <f>X66</f>
        <v>0</v>
      </c>
      <c r="Z65" s="93"/>
      <c r="AA65" s="107"/>
      <c r="AF65" s="45" t="s">
        <v>17</v>
      </c>
      <c r="AH65" s="54" t="s">
        <v>15</v>
      </c>
      <c r="AI65" s="54" t="s">
        <v>16</v>
      </c>
      <c r="AM65" s="45" t="s">
        <v>38</v>
      </c>
      <c r="AY65" s="55">
        <f>AY66</f>
        <v>173.44</v>
      </c>
    </row>
    <row r="66" spans="1:53" s="1" customFormat="1" ht="24" customHeight="1">
      <c r="A66" s="8"/>
      <c r="B66" s="56"/>
      <c r="C66" s="57" t="s">
        <v>211</v>
      </c>
      <c r="D66" s="57" t="s">
        <v>39</v>
      </c>
      <c r="E66" s="58" t="s">
        <v>212</v>
      </c>
      <c r="F66" s="59" t="s">
        <v>213</v>
      </c>
      <c r="G66" s="60" t="s">
        <v>56</v>
      </c>
      <c r="H66" s="61">
        <v>385.41500000000002</v>
      </c>
      <c r="I66" s="62">
        <v>0.45</v>
      </c>
      <c r="J66" s="62"/>
      <c r="K66" s="63">
        <f>ROUND(P66*H66,2)</f>
        <v>173.44</v>
      </c>
      <c r="L66" s="64"/>
      <c r="M66" s="9"/>
      <c r="N66" s="65" t="s">
        <v>0</v>
      </c>
      <c r="O66" s="66" t="s">
        <v>10</v>
      </c>
      <c r="P66" s="67">
        <f>I66+J66</f>
        <v>0.45</v>
      </c>
      <c r="Q66" s="67">
        <f>ROUND(I66*H66,2)</f>
        <v>173.44</v>
      </c>
      <c r="R66" s="67">
        <f>ROUND(J66*H66,2)</f>
        <v>0</v>
      </c>
      <c r="S66" s="16"/>
      <c r="T66" s="68">
        <f>S66*H66</f>
        <v>0</v>
      </c>
      <c r="U66" s="68">
        <v>0</v>
      </c>
      <c r="V66" s="68">
        <f>U66*H66</f>
        <v>0</v>
      </c>
      <c r="W66" s="68">
        <v>0</v>
      </c>
      <c r="X66" s="69">
        <f>W66*H66</f>
        <v>0</v>
      </c>
      <c r="Y66" s="8"/>
      <c r="Z66" s="93">
        <v>55</v>
      </c>
      <c r="AA66" s="107">
        <f t="shared" si="13"/>
        <v>0</v>
      </c>
      <c r="AF66" s="70" t="s">
        <v>43</v>
      </c>
      <c r="AH66" s="70" t="s">
        <v>39</v>
      </c>
      <c r="AI66" s="70" t="s">
        <v>17</v>
      </c>
      <c r="AM66" s="4" t="s">
        <v>38</v>
      </c>
      <c r="AS66" s="71">
        <f>IF(O66="základná",K66,0)</f>
        <v>0</v>
      </c>
      <c r="AT66" s="71">
        <f>IF(O66="znížená",K66,0)</f>
        <v>173.44</v>
      </c>
      <c r="AU66" s="71">
        <f>IF(O66="zákl. prenesená",K66,0)</f>
        <v>0</v>
      </c>
      <c r="AV66" s="71">
        <f>IF(O66="zníž. prenesená",K66,0)</f>
        <v>0</v>
      </c>
      <c r="AW66" s="71">
        <f>IF(O66="nulová",K66,0)</f>
        <v>0</v>
      </c>
      <c r="AX66" s="4" t="s">
        <v>44</v>
      </c>
      <c r="AY66" s="71">
        <f>ROUND(P66*H66,2)</f>
        <v>173.44</v>
      </c>
      <c r="AZ66" s="4" t="s">
        <v>43</v>
      </c>
      <c r="BA66" s="70" t="s">
        <v>214</v>
      </c>
    </row>
    <row r="67" spans="1:53" s="3" customFormat="1" ht="25.9" customHeight="1">
      <c r="B67" s="44"/>
      <c r="D67" s="45" t="s">
        <v>15</v>
      </c>
      <c r="E67" s="46" t="s">
        <v>215</v>
      </c>
      <c r="F67" s="46" t="s">
        <v>216</v>
      </c>
      <c r="I67" s="47"/>
      <c r="J67" s="47"/>
      <c r="K67" s="48">
        <f>AY67</f>
        <v>2550</v>
      </c>
      <c r="M67" s="44"/>
      <c r="N67" s="49"/>
      <c r="O67" s="50"/>
      <c r="P67" s="50"/>
      <c r="Q67" s="51">
        <f>SUM(Q68:Q72)</f>
        <v>0</v>
      </c>
      <c r="R67" s="51">
        <f>SUM(R68:R72)</f>
        <v>2550</v>
      </c>
      <c r="S67" s="50"/>
      <c r="T67" s="52">
        <f>SUM(T68:T72)</f>
        <v>0</v>
      </c>
      <c r="U67" s="50"/>
      <c r="V67" s="52">
        <f>SUM(V68:V72)</f>
        <v>3.8684330600000001</v>
      </c>
      <c r="W67" s="50"/>
      <c r="X67" s="53">
        <f>SUM(X68:X72)</f>
        <v>0</v>
      </c>
      <c r="Z67" s="93"/>
      <c r="AA67" s="107"/>
      <c r="AF67" s="45" t="s">
        <v>58</v>
      </c>
      <c r="AH67" s="54" t="s">
        <v>15</v>
      </c>
      <c r="AI67" s="54" t="s">
        <v>16</v>
      </c>
      <c r="AM67" s="45" t="s">
        <v>38</v>
      </c>
      <c r="AY67" s="55">
        <f>SUM(AY68:AY72)</f>
        <v>2550</v>
      </c>
    </row>
    <row r="68" spans="1:53" s="1" customFormat="1" ht="24" customHeight="1">
      <c r="A68" s="8"/>
      <c r="B68" s="56"/>
      <c r="C68" s="57" t="s">
        <v>142</v>
      </c>
      <c r="D68" s="57" t="s">
        <v>39</v>
      </c>
      <c r="E68" s="58" t="s">
        <v>217</v>
      </c>
      <c r="F68" s="59" t="s">
        <v>218</v>
      </c>
      <c r="G68" s="60" t="s">
        <v>219</v>
      </c>
      <c r="H68" s="61">
        <v>1</v>
      </c>
      <c r="I68" s="62">
        <v>0</v>
      </c>
      <c r="J68" s="62">
        <v>1000</v>
      </c>
      <c r="K68" s="63">
        <f>ROUND(P68*H68,2)</f>
        <v>1000</v>
      </c>
      <c r="L68" s="64"/>
      <c r="M68" s="9"/>
      <c r="N68" s="65" t="s">
        <v>0</v>
      </c>
      <c r="O68" s="66" t="s">
        <v>10</v>
      </c>
      <c r="P68" s="67">
        <f>I68+J68</f>
        <v>1000</v>
      </c>
      <c r="Q68" s="67">
        <f>ROUND(I68*H68,2)</f>
        <v>0</v>
      </c>
      <c r="R68" s="67">
        <f>ROUND(J68*H68,2)</f>
        <v>1000</v>
      </c>
      <c r="S68" s="16"/>
      <c r="T68" s="68">
        <f>S68*H68</f>
        <v>0</v>
      </c>
      <c r="U68" s="68">
        <v>0</v>
      </c>
      <c r="V68" s="68">
        <f>U68*H68</f>
        <v>0</v>
      </c>
      <c r="W68" s="68">
        <v>0</v>
      </c>
      <c r="X68" s="69">
        <f>W68*H68</f>
        <v>0</v>
      </c>
      <c r="Y68" s="8"/>
      <c r="Z68" s="93">
        <v>1</v>
      </c>
      <c r="AA68" s="107">
        <f t="shared" si="13"/>
        <v>1000</v>
      </c>
      <c r="AF68" s="70" t="s">
        <v>220</v>
      </c>
      <c r="AH68" s="70" t="s">
        <v>39</v>
      </c>
      <c r="AI68" s="70" t="s">
        <v>17</v>
      </c>
      <c r="AM68" s="4" t="s">
        <v>38</v>
      </c>
      <c r="AS68" s="71">
        <f>IF(O68="základná",K68,0)</f>
        <v>0</v>
      </c>
      <c r="AT68" s="71">
        <f>IF(O68="znížená",K68,0)</f>
        <v>1000</v>
      </c>
      <c r="AU68" s="71">
        <f>IF(O68="zákl. prenesená",K68,0)</f>
        <v>0</v>
      </c>
      <c r="AV68" s="71">
        <f>IF(O68="zníž. prenesená",K68,0)</f>
        <v>0</v>
      </c>
      <c r="AW68" s="71">
        <f>IF(O68="nulová",K68,0)</f>
        <v>0</v>
      </c>
      <c r="AX68" s="4" t="s">
        <v>44</v>
      </c>
      <c r="AY68" s="71">
        <f>ROUND(P68*H68,2)</f>
        <v>1000</v>
      </c>
      <c r="AZ68" s="4" t="s">
        <v>220</v>
      </c>
      <c r="BA68" s="70" t="s">
        <v>221</v>
      </c>
    </row>
    <row r="69" spans="1:53" s="1" customFormat="1" ht="24" customHeight="1">
      <c r="A69" s="8"/>
      <c r="B69" s="56"/>
      <c r="C69" s="57" t="s">
        <v>222</v>
      </c>
      <c r="D69" s="57" t="s">
        <v>39</v>
      </c>
      <c r="E69" s="58" t="s">
        <v>223</v>
      </c>
      <c r="F69" s="59" t="s">
        <v>224</v>
      </c>
      <c r="G69" s="60" t="s">
        <v>219</v>
      </c>
      <c r="H69" s="61">
        <v>1</v>
      </c>
      <c r="I69" s="62">
        <v>0</v>
      </c>
      <c r="J69" s="62">
        <v>850</v>
      </c>
      <c r="K69" s="63">
        <f>ROUND(P69*H69,2)</f>
        <v>850</v>
      </c>
      <c r="L69" s="64"/>
      <c r="M69" s="9"/>
      <c r="N69" s="65" t="s">
        <v>0</v>
      </c>
      <c r="O69" s="66" t="s">
        <v>10</v>
      </c>
      <c r="P69" s="67">
        <f>I69+J69</f>
        <v>850</v>
      </c>
      <c r="Q69" s="67">
        <f>ROUND(I69*H69,2)</f>
        <v>0</v>
      </c>
      <c r="R69" s="67">
        <f>ROUND(J69*H69,2)</f>
        <v>850</v>
      </c>
      <c r="S69" s="16"/>
      <c r="T69" s="68">
        <f>S69*H69</f>
        <v>0</v>
      </c>
      <c r="U69" s="68">
        <v>0</v>
      </c>
      <c r="V69" s="68">
        <f>U69*H69</f>
        <v>0</v>
      </c>
      <c r="W69" s="68">
        <v>0</v>
      </c>
      <c r="X69" s="69">
        <f>W69*H69</f>
        <v>0</v>
      </c>
      <c r="Y69" s="8"/>
      <c r="Z69" s="93">
        <v>0</v>
      </c>
      <c r="AA69" s="107">
        <f t="shared" si="13"/>
        <v>0</v>
      </c>
      <c r="AF69" s="70" t="s">
        <v>220</v>
      </c>
      <c r="AH69" s="70" t="s">
        <v>39</v>
      </c>
      <c r="AI69" s="70" t="s">
        <v>17</v>
      </c>
      <c r="AM69" s="4" t="s">
        <v>38</v>
      </c>
      <c r="AS69" s="71">
        <f>IF(O69="základná",K69,0)</f>
        <v>0</v>
      </c>
      <c r="AT69" s="71">
        <f>IF(O69="znížená",K69,0)</f>
        <v>850</v>
      </c>
      <c r="AU69" s="71">
        <f>IF(O69="zákl. prenesená",K69,0)</f>
        <v>0</v>
      </c>
      <c r="AV69" s="71">
        <f>IF(O69="zníž. prenesená",K69,0)</f>
        <v>0</v>
      </c>
      <c r="AW69" s="71">
        <f>IF(O69="nulová",K69,0)</f>
        <v>0</v>
      </c>
      <c r="AX69" s="4" t="s">
        <v>44</v>
      </c>
      <c r="AY69" s="71">
        <f>ROUND(P69*H69,2)</f>
        <v>850</v>
      </c>
      <c r="AZ69" s="4" t="s">
        <v>220</v>
      </c>
      <c r="BA69" s="70" t="s">
        <v>225</v>
      </c>
    </row>
    <row r="70" spans="1:53" s="1" customFormat="1" ht="16.5" customHeight="1">
      <c r="A70" s="8"/>
      <c r="B70" s="56"/>
      <c r="C70" s="57" t="s">
        <v>145</v>
      </c>
      <c r="D70" s="57" t="s">
        <v>39</v>
      </c>
      <c r="E70" s="58" t="s">
        <v>226</v>
      </c>
      <c r="F70" s="59" t="s">
        <v>227</v>
      </c>
      <c r="G70" s="60" t="s">
        <v>219</v>
      </c>
      <c r="H70" s="61">
        <v>1</v>
      </c>
      <c r="I70" s="62">
        <v>0</v>
      </c>
      <c r="J70" s="62">
        <v>350</v>
      </c>
      <c r="K70" s="63">
        <f>ROUND(P70*H70,2)</f>
        <v>350</v>
      </c>
      <c r="L70" s="64"/>
      <c r="M70" s="9"/>
      <c r="N70" s="65" t="s">
        <v>0</v>
      </c>
      <c r="O70" s="66" t="s">
        <v>10</v>
      </c>
      <c r="P70" s="67">
        <f>I70+J70</f>
        <v>350</v>
      </c>
      <c r="Q70" s="67">
        <f>ROUND(I70*H70,2)</f>
        <v>0</v>
      </c>
      <c r="R70" s="67">
        <f>ROUND(J70*H70,2)</f>
        <v>350</v>
      </c>
      <c r="S70" s="16"/>
      <c r="T70" s="68">
        <f>S70*H70</f>
        <v>0</v>
      </c>
      <c r="U70" s="68">
        <v>0</v>
      </c>
      <c r="V70" s="68">
        <f>U70*H70</f>
        <v>0</v>
      </c>
      <c r="W70" s="68">
        <v>0</v>
      </c>
      <c r="X70" s="69">
        <f>W70*H70</f>
        <v>0</v>
      </c>
      <c r="Y70" s="8"/>
      <c r="Z70" s="93">
        <v>1</v>
      </c>
      <c r="AA70" s="107">
        <f t="shared" si="13"/>
        <v>350</v>
      </c>
      <c r="AF70" s="70" t="s">
        <v>220</v>
      </c>
      <c r="AH70" s="70" t="s">
        <v>39</v>
      </c>
      <c r="AI70" s="70" t="s">
        <v>17</v>
      </c>
      <c r="AM70" s="4" t="s">
        <v>38</v>
      </c>
      <c r="AS70" s="71">
        <f>IF(O70="základná",K70,0)</f>
        <v>0</v>
      </c>
      <c r="AT70" s="71">
        <f>IF(O70="znížená",K70,0)</f>
        <v>350</v>
      </c>
      <c r="AU70" s="71">
        <f>IF(O70="zákl. prenesená",K70,0)</f>
        <v>0</v>
      </c>
      <c r="AV70" s="71">
        <f>IF(O70="zníž. prenesená",K70,0)</f>
        <v>0</v>
      </c>
      <c r="AW70" s="71">
        <f>IF(O70="nulová",K70,0)</f>
        <v>0</v>
      </c>
      <c r="AX70" s="4" t="s">
        <v>44</v>
      </c>
      <c r="AY70" s="71">
        <f>ROUND(P70*H70,2)</f>
        <v>350</v>
      </c>
      <c r="AZ70" s="4" t="s">
        <v>220</v>
      </c>
      <c r="BA70" s="70" t="s">
        <v>228</v>
      </c>
    </row>
    <row r="71" spans="1:53" s="1" customFormat="1" ht="19.5">
      <c r="A71" s="8"/>
      <c r="B71" s="9"/>
      <c r="C71" s="8"/>
      <c r="D71" s="88" t="s">
        <v>229</v>
      </c>
      <c r="E71" s="8"/>
      <c r="F71" s="89" t="s">
        <v>230</v>
      </c>
      <c r="G71" s="8"/>
      <c r="H71" s="8"/>
      <c r="I71" s="25"/>
      <c r="J71" s="25"/>
      <c r="K71" s="8"/>
      <c r="L71" s="8"/>
      <c r="M71" s="9"/>
      <c r="N71" s="90"/>
      <c r="O71" s="91"/>
      <c r="P71" s="16"/>
      <c r="Q71" s="16"/>
      <c r="R71" s="16"/>
      <c r="S71" s="16"/>
      <c r="T71" s="16"/>
      <c r="U71" s="16"/>
      <c r="V71" s="16"/>
      <c r="W71" s="16"/>
      <c r="X71" s="17"/>
      <c r="Y71" s="8"/>
      <c r="Z71" s="93"/>
      <c r="AA71" s="107"/>
      <c r="AH71" s="4" t="s">
        <v>229</v>
      </c>
      <c r="AI71" s="4" t="s">
        <v>17</v>
      </c>
    </row>
    <row r="72" spans="1:53" s="1" customFormat="1" ht="24" customHeight="1">
      <c r="A72" s="8"/>
      <c r="B72" s="56"/>
      <c r="C72" s="57" t="s">
        <v>231</v>
      </c>
      <c r="D72" s="57" t="s">
        <v>39</v>
      </c>
      <c r="E72" s="58" t="s">
        <v>232</v>
      </c>
      <c r="F72" s="59" t="s">
        <v>233</v>
      </c>
      <c r="G72" s="60" t="s">
        <v>219</v>
      </c>
      <c r="H72" s="61">
        <v>1</v>
      </c>
      <c r="I72" s="62">
        <v>0</v>
      </c>
      <c r="J72" s="62">
        <v>350</v>
      </c>
      <c r="K72" s="63">
        <f>ROUND(P72*H72,2)</f>
        <v>350</v>
      </c>
      <c r="L72" s="64"/>
      <c r="M72" s="9"/>
      <c r="N72" s="72" t="s">
        <v>0</v>
      </c>
      <c r="O72" s="73" t="s">
        <v>10</v>
      </c>
      <c r="P72" s="74">
        <f>I72+J72</f>
        <v>350</v>
      </c>
      <c r="Q72" s="74">
        <f>ROUND(I72*H72,2)</f>
        <v>0</v>
      </c>
      <c r="R72" s="74">
        <f>ROUND(J72*H72,2)</f>
        <v>350</v>
      </c>
      <c r="S72" s="75"/>
      <c r="T72" s="76">
        <f>S72*H72</f>
        <v>0</v>
      </c>
      <c r="U72" s="76">
        <v>3.8684330600000001</v>
      </c>
      <c r="V72" s="76">
        <f>U72*H72</f>
        <v>3.8684330600000001</v>
      </c>
      <c r="W72" s="76">
        <v>0</v>
      </c>
      <c r="X72" s="77">
        <f>W72*H72</f>
        <v>0</v>
      </c>
      <c r="Y72" s="8"/>
      <c r="Z72" s="93">
        <v>1</v>
      </c>
      <c r="AA72" s="107">
        <f t="shared" si="13"/>
        <v>350</v>
      </c>
      <c r="AF72" s="70" t="s">
        <v>220</v>
      </c>
      <c r="AH72" s="70" t="s">
        <v>39</v>
      </c>
      <c r="AI72" s="70" t="s">
        <v>17</v>
      </c>
      <c r="AM72" s="4" t="s">
        <v>38</v>
      </c>
      <c r="AS72" s="71">
        <f>IF(O72="základná",K72,0)</f>
        <v>0</v>
      </c>
      <c r="AT72" s="71">
        <f>IF(O72="znížená",K72,0)</f>
        <v>350</v>
      </c>
      <c r="AU72" s="71">
        <f>IF(O72="zákl. prenesená",K72,0)</f>
        <v>0</v>
      </c>
      <c r="AV72" s="71">
        <f>IF(O72="zníž. prenesená",K72,0)</f>
        <v>0</v>
      </c>
      <c r="AW72" s="71">
        <f>IF(O72="nulová",K72,0)</f>
        <v>0</v>
      </c>
      <c r="AX72" s="4" t="s">
        <v>44</v>
      </c>
      <c r="AY72" s="71">
        <f>ROUND(P72*H72,2)</f>
        <v>350</v>
      </c>
      <c r="AZ72" s="4" t="s">
        <v>220</v>
      </c>
      <c r="BA72" s="70" t="s">
        <v>234</v>
      </c>
    </row>
    <row r="73" spans="1:53" s="1" customFormat="1" ht="6.95" customHeight="1">
      <c r="A73" s="8"/>
      <c r="B73" s="11"/>
      <c r="C73" s="12"/>
      <c r="D73" s="12"/>
      <c r="E73" s="12"/>
      <c r="F73" s="12"/>
      <c r="G73" s="12"/>
      <c r="H73" s="12"/>
      <c r="I73" s="28"/>
      <c r="J73" s="28"/>
      <c r="K73" s="12"/>
      <c r="L73" s="12"/>
      <c r="M73" s="9"/>
      <c r="N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5" spans="1:53" ht="12.75">
      <c r="Z75" t="s">
        <v>352</v>
      </c>
      <c r="AA75" s="106">
        <f>SUM(AA20:AA72)</f>
        <v>8090.7241699999995</v>
      </c>
    </row>
  </sheetData>
  <autoFilter ref="C17:L72"/>
  <mergeCells count="2">
    <mergeCell ref="E8:H8"/>
    <mergeCell ref="E10:H10"/>
  </mergeCells>
  <phoneticPr fontId="0" type="noConversion"/>
  <pageMargins left="0.39374999999999999" right="0.39374999999999999" top="0.39374999999999999" bottom="0.39374999999999999" header="0" footer="0"/>
  <pageSetup paperSize="9" scale="57" fitToHeight="100" orientation="portrait" blackAndWhite="1" r:id="rId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4:BM29"/>
  <sheetViews>
    <sheetView showGridLines="0" workbookViewId="0">
      <selection activeCell="C6" sqref="C6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style="24" customWidth="1"/>
    <col min="11" max="11" width="20.1640625" customWidth="1"/>
    <col min="12" max="12" width="15.5" hidden="1" customWidth="1"/>
    <col min="14" max="14" width="10.83203125" hidden="1" customWidth="1"/>
    <col min="15" max="15" width="9.33203125" hidden="1" customWidth="1"/>
    <col min="16" max="24" width="14.1640625" hidden="1" customWidth="1"/>
    <col min="25" max="25" width="12.33203125" hidden="1" customWidth="1"/>
    <col min="26" max="26" width="16.33203125" customWidth="1"/>
    <col min="27" max="27" width="12.33203125" customWidth="1"/>
    <col min="28" max="28" width="1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4" spans="1:31" s="1" customFormat="1" ht="6.95" customHeight="1">
      <c r="A4" s="8"/>
      <c r="B4" s="13"/>
      <c r="C4" s="14"/>
      <c r="D4" s="14"/>
      <c r="E4" s="14"/>
      <c r="F4" s="14"/>
      <c r="G4" s="14"/>
      <c r="H4" s="14"/>
      <c r="I4" s="29"/>
      <c r="J4" s="29"/>
      <c r="K4" s="14"/>
      <c r="L4" s="14"/>
      <c r="M4" s="10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</row>
    <row r="5" spans="1:31" s="1" customFormat="1" ht="24.95" customHeight="1">
      <c r="A5" s="8"/>
      <c r="B5" s="9"/>
      <c r="C5" s="5" t="s">
        <v>353</v>
      </c>
      <c r="D5" s="8"/>
      <c r="E5" s="8"/>
      <c r="F5" s="8"/>
      <c r="G5" s="8"/>
      <c r="H5" s="8"/>
      <c r="I5" s="25"/>
      <c r="J5" s="25"/>
      <c r="K5" s="8"/>
      <c r="L5" s="8"/>
      <c r="M5" s="10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</row>
    <row r="6" spans="1:31" s="1" customFormat="1" ht="6.95" customHeight="1">
      <c r="A6" s="8"/>
      <c r="B6" s="9"/>
      <c r="C6" s="8"/>
      <c r="D6" s="8"/>
      <c r="E6" s="8"/>
      <c r="F6" s="8"/>
      <c r="G6" s="8"/>
      <c r="H6" s="8"/>
      <c r="I6" s="25"/>
      <c r="J6" s="25"/>
      <c r="K6" s="8"/>
      <c r="L6" s="8"/>
      <c r="M6" s="10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s="1" customFormat="1" ht="12" customHeight="1">
      <c r="A7" s="8"/>
      <c r="B7" s="9"/>
      <c r="C7" s="7" t="s">
        <v>2</v>
      </c>
      <c r="D7" s="8"/>
      <c r="E7" s="8"/>
      <c r="F7" s="8"/>
      <c r="G7" s="8"/>
      <c r="H7" s="8"/>
      <c r="I7" s="25"/>
      <c r="J7" s="25"/>
      <c r="K7" s="8"/>
      <c r="L7" s="8"/>
      <c r="M7" s="10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</row>
    <row r="8" spans="1:31" s="1" customFormat="1" ht="16.5" customHeight="1">
      <c r="A8" s="8"/>
      <c r="B8" s="9"/>
      <c r="C8" s="8"/>
      <c r="D8" s="8"/>
      <c r="E8" s="124" t="s">
        <v>358</v>
      </c>
      <c r="F8" s="125"/>
      <c r="G8" s="125"/>
      <c r="H8" s="125"/>
      <c r="I8" s="25"/>
      <c r="J8" s="25"/>
      <c r="K8" s="8"/>
      <c r="L8" s="8"/>
      <c r="M8" s="10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</row>
    <row r="9" spans="1:31" s="1" customFormat="1" ht="12" customHeight="1">
      <c r="A9" s="8"/>
      <c r="B9" s="9"/>
      <c r="C9" s="7" t="s">
        <v>18</v>
      </c>
      <c r="D9" s="8"/>
      <c r="E9" s="8"/>
      <c r="F9" s="8"/>
      <c r="G9" s="8"/>
      <c r="H9" s="8"/>
      <c r="I9" s="25"/>
      <c r="J9" s="25"/>
      <c r="K9" s="8"/>
      <c r="L9" s="8"/>
      <c r="M9" s="10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</row>
    <row r="10" spans="1:31" s="1" customFormat="1" ht="16.5" customHeight="1">
      <c r="A10" s="8"/>
      <c r="B10" s="9"/>
      <c r="C10" s="8"/>
      <c r="D10" s="8"/>
      <c r="E10" s="126" t="s">
        <v>359</v>
      </c>
      <c r="F10" s="127"/>
      <c r="G10" s="127"/>
      <c r="H10" s="127"/>
      <c r="I10" s="25"/>
      <c r="J10" s="25"/>
      <c r="K10" s="8"/>
      <c r="L10" s="8"/>
      <c r="M10" s="10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</row>
    <row r="11" spans="1:31" s="1" customFormat="1" ht="6.95" customHeight="1">
      <c r="A11" s="8"/>
      <c r="B11" s="9"/>
      <c r="C11" s="8"/>
      <c r="D11" s="8"/>
      <c r="E11" s="8"/>
      <c r="F11" s="8"/>
      <c r="G11" s="8"/>
      <c r="H11" s="8"/>
      <c r="I11" s="25"/>
      <c r="J11" s="25"/>
      <c r="K11" s="8"/>
      <c r="L11" s="8"/>
      <c r="M11" s="10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</row>
    <row r="12" spans="1:31" s="1" customFormat="1" ht="12" customHeight="1">
      <c r="A12" s="8"/>
      <c r="B12" s="9"/>
      <c r="C12" s="7" t="s">
        <v>3</v>
      </c>
      <c r="D12" s="8"/>
      <c r="E12" s="8"/>
      <c r="F12" s="6"/>
      <c r="G12" s="8"/>
      <c r="H12" s="8"/>
      <c r="I12" s="26" t="s">
        <v>4</v>
      </c>
      <c r="J12" s="27"/>
      <c r="K12" s="8"/>
      <c r="L12" s="8"/>
      <c r="M12" s="10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</row>
    <row r="13" spans="1:31" s="1" customFormat="1" ht="6.95" customHeight="1">
      <c r="A13" s="8"/>
      <c r="B13" s="9"/>
      <c r="C13" s="8"/>
      <c r="D13" s="8"/>
      <c r="E13" s="8"/>
      <c r="F13" s="8"/>
      <c r="G13" s="8"/>
      <c r="H13" s="8"/>
      <c r="I13" s="25"/>
      <c r="J13" s="25"/>
      <c r="K13" s="8"/>
      <c r="L13" s="8"/>
      <c r="M13" s="10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</row>
    <row r="14" spans="1:31" s="1" customFormat="1" ht="15.2" customHeight="1">
      <c r="A14" s="8"/>
      <c r="B14" s="9"/>
      <c r="C14" s="7" t="s">
        <v>5</v>
      </c>
      <c r="D14" s="8"/>
      <c r="E14" s="8"/>
      <c r="F14" s="6"/>
      <c r="G14" s="8"/>
      <c r="H14" s="8"/>
      <c r="I14" s="26" t="s">
        <v>7</v>
      </c>
      <c r="J14" s="30"/>
      <c r="K14" s="8"/>
      <c r="L14" s="8"/>
      <c r="M14" s="10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</row>
    <row r="15" spans="1:31" s="1" customFormat="1" ht="15.2" customHeight="1">
      <c r="A15" s="8"/>
      <c r="B15" s="9"/>
      <c r="C15" s="7" t="s">
        <v>6</v>
      </c>
      <c r="D15" s="8"/>
      <c r="E15" s="8"/>
      <c r="F15" s="6"/>
      <c r="G15" s="8"/>
      <c r="H15" s="8"/>
      <c r="I15" s="26" t="s">
        <v>8</v>
      </c>
      <c r="J15" s="30"/>
      <c r="K15" s="8"/>
      <c r="L15" s="8"/>
      <c r="M15" s="10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</row>
    <row r="16" spans="1:31" s="1" customFormat="1" ht="10.35" customHeight="1">
      <c r="A16" s="8"/>
      <c r="B16" s="9"/>
      <c r="C16" s="8"/>
      <c r="D16" s="8"/>
      <c r="E16" s="8"/>
      <c r="F16" s="8"/>
      <c r="G16" s="8"/>
      <c r="H16" s="8"/>
      <c r="I16" s="25"/>
      <c r="J16" s="25"/>
      <c r="K16" s="8"/>
      <c r="L16" s="8"/>
      <c r="M16" s="10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</row>
    <row r="17" spans="1:65" s="2" customFormat="1" ht="29.25" customHeight="1">
      <c r="A17" s="31"/>
      <c r="B17" s="32"/>
      <c r="C17" s="33" t="s">
        <v>22</v>
      </c>
      <c r="D17" s="34" t="s">
        <v>14</v>
      </c>
      <c r="E17" s="34" t="s">
        <v>12</v>
      </c>
      <c r="F17" s="34" t="s">
        <v>13</v>
      </c>
      <c r="G17" s="34" t="s">
        <v>23</v>
      </c>
      <c r="H17" s="34" t="s">
        <v>24</v>
      </c>
      <c r="I17" s="35" t="s">
        <v>25</v>
      </c>
      <c r="J17" s="35" t="s">
        <v>26</v>
      </c>
      <c r="K17" s="36" t="s">
        <v>19</v>
      </c>
      <c r="L17" s="37" t="s">
        <v>27</v>
      </c>
      <c r="M17" s="38"/>
      <c r="N17" s="18" t="s">
        <v>0</v>
      </c>
      <c r="O17" s="19" t="s">
        <v>9</v>
      </c>
      <c r="P17" s="19" t="s">
        <v>28</v>
      </c>
      <c r="Q17" s="19" t="s">
        <v>29</v>
      </c>
      <c r="R17" s="19" t="s">
        <v>30</v>
      </c>
      <c r="S17" s="19" t="s">
        <v>31</v>
      </c>
      <c r="T17" s="19" t="s">
        <v>32</v>
      </c>
      <c r="U17" s="19" t="s">
        <v>33</v>
      </c>
      <c r="V17" s="19" t="s">
        <v>34</v>
      </c>
      <c r="W17" s="19" t="s">
        <v>35</v>
      </c>
      <c r="X17" s="20" t="s">
        <v>36</v>
      </c>
      <c r="Y17" s="31"/>
      <c r="Z17" s="31"/>
      <c r="AA17" s="31"/>
      <c r="AB17" s="31"/>
      <c r="AC17" s="31"/>
      <c r="AD17" s="31"/>
      <c r="AE17" s="31"/>
    </row>
    <row r="18" spans="1:65" s="1" customFormat="1" ht="22.9" customHeight="1">
      <c r="A18" s="8"/>
      <c r="B18" s="9"/>
      <c r="C18" s="23" t="s">
        <v>20</v>
      </c>
      <c r="D18" s="8"/>
      <c r="E18" s="8"/>
      <c r="F18" s="8"/>
      <c r="G18" s="8"/>
      <c r="H18" s="8"/>
      <c r="I18" s="25"/>
      <c r="J18" s="25"/>
      <c r="K18" s="39">
        <f>BK18</f>
        <v>1475.4900000000002</v>
      </c>
      <c r="L18" s="8"/>
      <c r="M18" s="9"/>
      <c r="N18" s="21"/>
      <c r="O18" s="15"/>
      <c r="P18" s="22"/>
      <c r="Q18" s="40">
        <f>Q19+Q27</f>
        <v>74.260000000000005</v>
      </c>
      <c r="R18" s="40">
        <f>R19+R27</f>
        <v>1401.23</v>
      </c>
      <c r="S18" s="22"/>
      <c r="T18" s="41">
        <f>T19+T27</f>
        <v>0</v>
      </c>
      <c r="U18" s="22"/>
      <c r="V18" s="41">
        <f>V19+V27</f>
        <v>5.4600000000000004E-3</v>
      </c>
      <c r="W18" s="22"/>
      <c r="X18" s="42">
        <f>X19+X27</f>
        <v>0</v>
      </c>
      <c r="Y18" s="8"/>
      <c r="Z18" s="8"/>
      <c r="AA18" s="8"/>
      <c r="AB18" s="8"/>
      <c r="AC18" s="8"/>
      <c r="AD18" s="8"/>
      <c r="AE18" s="8"/>
      <c r="AT18" s="4" t="s">
        <v>15</v>
      </c>
      <c r="AU18" s="4" t="s">
        <v>21</v>
      </c>
      <c r="BK18" s="43">
        <f>BK19+BK27</f>
        <v>1475.4900000000002</v>
      </c>
    </row>
    <row r="19" spans="1:65" s="3" customFormat="1" ht="25.9" customHeight="1">
      <c r="B19" s="44"/>
      <c r="D19" s="45" t="s">
        <v>15</v>
      </c>
      <c r="E19" s="46" t="s">
        <v>17</v>
      </c>
      <c r="F19" s="46" t="s">
        <v>37</v>
      </c>
      <c r="I19" s="47"/>
      <c r="J19" s="47"/>
      <c r="K19" s="48">
        <f>BK19</f>
        <v>1474.2600000000002</v>
      </c>
      <c r="M19" s="44"/>
      <c r="N19" s="49"/>
      <c r="O19" s="50"/>
      <c r="P19" s="50"/>
      <c r="Q19" s="51">
        <f>SUM(Q20:Q26)</f>
        <v>74.260000000000005</v>
      </c>
      <c r="R19" s="51">
        <f>SUM(R20:R26)</f>
        <v>1400</v>
      </c>
      <c r="S19" s="50"/>
      <c r="T19" s="52">
        <f>SUM(T20:T26)</f>
        <v>0</v>
      </c>
      <c r="U19" s="50"/>
      <c r="V19" s="52">
        <f>SUM(V20:V26)</f>
        <v>5.4600000000000004E-3</v>
      </c>
      <c r="W19" s="50"/>
      <c r="X19" s="53">
        <f>SUM(X20:X26)</f>
        <v>0</v>
      </c>
      <c r="AR19" s="45" t="s">
        <v>17</v>
      </c>
      <c r="AT19" s="54" t="s">
        <v>15</v>
      </c>
      <c r="AU19" s="54" t="s">
        <v>16</v>
      </c>
      <c r="AY19" s="45" t="s">
        <v>38</v>
      </c>
      <c r="BK19" s="55">
        <f>SUM(BK20:BK26)</f>
        <v>1474.2600000000002</v>
      </c>
    </row>
    <row r="20" spans="1:65" s="1" customFormat="1" ht="16.5" customHeight="1">
      <c r="A20" s="8"/>
      <c r="B20" s="56"/>
      <c r="C20" s="57" t="s">
        <v>17</v>
      </c>
      <c r="D20" s="57" t="s">
        <v>39</v>
      </c>
      <c r="E20" s="58" t="s">
        <v>235</v>
      </c>
      <c r="F20" s="59" t="s">
        <v>236</v>
      </c>
      <c r="G20" s="60" t="s">
        <v>42</v>
      </c>
      <c r="H20" s="61">
        <v>140</v>
      </c>
      <c r="I20" s="62">
        <v>0</v>
      </c>
      <c r="J20" s="62">
        <v>2.2200000000000002</v>
      </c>
      <c r="K20" s="63">
        <f t="shared" ref="K20:K26" si="0">ROUND(P20*H20,2)</f>
        <v>310.8</v>
      </c>
      <c r="L20" s="64"/>
      <c r="M20" s="9"/>
      <c r="N20" s="65" t="s">
        <v>0</v>
      </c>
      <c r="O20" s="66" t="s">
        <v>10</v>
      </c>
      <c r="P20" s="67">
        <f t="shared" ref="P20:P26" si="1">I20+J20</f>
        <v>2.2200000000000002</v>
      </c>
      <c r="Q20" s="67">
        <f t="shared" ref="Q20:Q26" si="2">ROUND(I20*H20,2)</f>
        <v>0</v>
      </c>
      <c r="R20" s="67">
        <f t="shared" ref="R20:R26" si="3">ROUND(J20*H20,2)</f>
        <v>310.8</v>
      </c>
      <c r="S20" s="16"/>
      <c r="T20" s="68">
        <f t="shared" ref="T20:T26" si="4">S20*H20</f>
        <v>0</v>
      </c>
      <c r="U20" s="68">
        <v>0</v>
      </c>
      <c r="V20" s="68">
        <f t="shared" ref="V20:V26" si="5">U20*H20</f>
        <v>0</v>
      </c>
      <c r="W20" s="68">
        <v>0</v>
      </c>
      <c r="X20" s="69">
        <f t="shared" ref="X20:X26" si="6">W20*H20</f>
        <v>0</v>
      </c>
      <c r="Y20" s="8"/>
      <c r="Z20" s="8"/>
      <c r="AA20" s="8"/>
      <c r="AB20" s="8"/>
      <c r="AC20" s="8"/>
      <c r="AD20" s="8"/>
      <c r="AE20" s="8"/>
      <c r="AR20" s="70" t="s">
        <v>43</v>
      </c>
      <c r="AT20" s="70" t="s">
        <v>39</v>
      </c>
      <c r="AU20" s="70" t="s">
        <v>17</v>
      </c>
      <c r="AY20" s="4" t="s">
        <v>38</v>
      </c>
      <c r="BE20" s="71">
        <f t="shared" ref="BE20:BE26" si="7">IF(O20="základná",K20,0)</f>
        <v>0</v>
      </c>
      <c r="BF20" s="71">
        <f t="shared" ref="BF20:BF26" si="8">IF(O20="znížená",K20,0)</f>
        <v>310.8</v>
      </c>
      <c r="BG20" s="71">
        <f t="shared" ref="BG20:BG26" si="9">IF(O20="zákl. prenesená",K20,0)</f>
        <v>0</v>
      </c>
      <c r="BH20" s="71">
        <f t="shared" ref="BH20:BH26" si="10">IF(O20="zníž. prenesená",K20,0)</f>
        <v>0</v>
      </c>
      <c r="BI20" s="71">
        <f t="shared" ref="BI20:BI26" si="11">IF(O20="nulová",K20,0)</f>
        <v>0</v>
      </c>
      <c r="BJ20" s="4" t="s">
        <v>44</v>
      </c>
      <c r="BK20" s="71">
        <f t="shared" ref="BK20:BK26" si="12">ROUND(P20*H20,2)</f>
        <v>310.8</v>
      </c>
      <c r="BL20" s="4" t="s">
        <v>43</v>
      </c>
      <c r="BM20" s="70" t="s">
        <v>44</v>
      </c>
    </row>
    <row r="21" spans="1:65" s="1" customFormat="1" ht="16.5" customHeight="1">
      <c r="A21" s="8"/>
      <c r="B21" s="56"/>
      <c r="C21" s="78" t="s">
        <v>44</v>
      </c>
      <c r="D21" s="78" t="s">
        <v>92</v>
      </c>
      <c r="E21" s="79" t="s">
        <v>237</v>
      </c>
      <c r="F21" s="80" t="s">
        <v>238</v>
      </c>
      <c r="G21" s="81" t="s">
        <v>239</v>
      </c>
      <c r="H21" s="82">
        <v>5.46</v>
      </c>
      <c r="I21" s="83">
        <v>13.6</v>
      </c>
      <c r="J21" s="84">
        <v>0</v>
      </c>
      <c r="K21" s="85">
        <f t="shared" si="0"/>
        <v>74.260000000000005</v>
      </c>
      <c r="L21" s="84"/>
      <c r="M21" s="86"/>
      <c r="N21" s="87" t="s">
        <v>0</v>
      </c>
      <c r="O21" s="66" t="s">
        <v>10</v>
      </c>
      <c r="P21" s="67">
        <f t="shared" si="1"/>
        <v>13.6</v>
      </c>
      <c r="Q21" s="67">
        <f t="shared" si="2"/>
        <v>74.260000000000005</v>
      </c>
      <c r="R21" s="67">
        <f t="shared" si="3"/>
        <v>0</v>
      </c>
      <c r="S21" s="16"/>
      <c r="T21" s="68">
        <f t="shared" si="4"/>
        <v>0</v>
      </c>
      <c r="U21" s="68">
        <v>1E-3</v>
      </c>
      <c r="V21" s="68">
        <f t="shared" si="5"/>
        <v>5.4600000000000004E-3</v>
      </c>
      <c r="W21" s="68">
        <v>0</v>
      </c>
      <c r="X21" s="69">
        <f t="shared" si="6"/>
        <v>0</v>
      </c>
      <c r="Y21" s="8"/>
      <c r="Z21" s="8"/>
      <c r="AA21" s="8"/>
      <c r="AB21" s="8"/>
      <c r="AC21" s="8"/>
      <c r="AD21" s="8"/>
      <c r="AE21" s="8"/>
      <c r="AR21" s="70" t="s">
        <v>57</v>
      </c>
      <c r="AT21" s="70" t="s">
        <v>92</v>
      </c>
      <c r="AU21" s="70" t="s">
        <v>17</v>
      </c>
      <c r="AY21" s="4" t="s">
        <v>38</v>
      </c>
      <c r="BE21" s="71">
        <f t="shared" si="7"/>
        <v>0</v>
      </c>
      <c r="BF21" s="71">
        <f t="shared" si="8"/>
        <v>74.260000000000005</v>
      </c>
      <c r="BG21" s="71">
        <f t="shared" si="9"/>
        <v>0</v>
      </c>
      <c r="BH21" s="71">
        <f t="shared" si="10"/>
        <v>0</v>
      </c>
      <c r="BI21" s="71">
        <f t="shared" si="11"/>
        <v>0</v>
      </c>
      <c r="BJ21" s="4" t="s">
        <v>44</v>
      </c>
      <c r="BK21" s="71">
        <f t="shared" si="12"/>
        <v>74.260000000000005</v>
      </c>
      <c r="BL21" s="4" t="s">
        <v>43</v>
      </c>
      <c r="BM21" s="70" t="s">
        <v>43</v>
      </c>
    </row>
    <row r="22" spans="1:65" s="1" customFormat="1" ht="16.5" customHeight="1">
      <c r="A22" s="8"/>
      <c r="B22" s="56"/>
      <c r="C22" s="57" t="s">
        <v>47</v>
      </c>
      <c r="D22" s="57" t="s">
        <v>39</v>
      </c>
      <c r="E22" s="58" t="s">
        <v>240</v>
      </c>
      <c r="F22" s="59" t="s">
        <v>241</v>
      </c>
      <c r="G22" s="60" t="s">
        <v>42</v>
      </c>
      <c r="H22" s="61">
        <v>140</v>
      </c>
      <c r="I22" s="62">
        <v>0</v>
      </c>
      <c r="J22" s="62">
        <v>0.66</v>
      </c>
      <c r="K22" s="63">
        <f t="shared" si="0"/>
        <v>92.4</v>
      </c>
      <c r="L22" s="64"/>
      <c r="M22" s="9"/>
      <c r="N22" s="65" t="s">
        <v>0</v>
      </c>
      <c r="O22" s="66" t="s">
        <v>10</v>
      </c>
      <c r="P22" s="67">
        <f t="shared" si="1"/>
        <v>0.66</v>
      </c>
      <c r="Q22" s="67">
        <f t="shared" si="2"/>
        <v>0</v>
      </c>
      <c r="R22" s="67">
        <f t="shared" si="3"/>
        <v>92.4</v>
      </c>
      <c r="S22" s="16"/>
      <c r="T22" s="68">
        <f t="shared" si="4"/>
        <v>0</v>
      </c>
      <c r="U22" s="68">
        <v>0</v>
      </c>
      <c r="V22" s="68">
        <f t="shared" si="5"/>
        <v>0</v>
      </c>
      <c r="W22" s="68">
        <v>0</v>
      </c>
      <c r="X22" s="69">
        <f t="shared" si="6"/>
        <v>0</v>
      </c>
      <c r="Y22" s="8"/>
      <c r="Z22" s="8"/>
      <c r="AA22" s="8"/>
      <c r="AB22" s="8"/>
      <c r="AC22" s="8"/>
      <c r="AD22" s="8"/>
      <c r="AE22" s="8"/>
      <c r="AR22" s="70" t="s">
        <v>43</v>
      </c>
      <c r="AT22" s="70" t="s">
        <v>39</v>
      </c>
      <c r="AU22" s="70" t="s">
        <v>17</v>
      </c>
      <c r="AY22" s="4" t="s">
        <v>38</v>
      </c>
      <c r="BE22" s="71">
        <f t="shared" si="7"/>
        <v>0</v>
      </c>
      <c r="BF22" s="71">
        <f t="shared" si="8"/>
        <v>92.4</v>
      </c>
      <c r="BG22" s="71">
        <f t="shared" si="9"/>
        <v>0</v>
      </c>
      <c r="BH22" s="71">
        <f t="shared" si="10"/>
        <v>0</v>
      </c>
      <c r="BI22" s="71">
        <f t="shared" si="11"/>
        <v>0</v>
      </c>
      <c r="BJ22" s="4" t="s">
        <v>44</v>
      </c>
      <c r="BK22" s="71">
        <f t="shared" si="12"/>
        <v>92.4</v>
      </c>
      <c r="BL22" s="4" t="s">
        <v>43</v>
      </c>
      <c r="BM22" s="70" t="s">
        <v>51</v>
      </c>
    </row>
    <row r="23" spans="1:65" s="1" customFormat="1" ht="16.5" customHeight="1">
      <c r="A23" s="8"/>
      <c r="B23" s="56"/>
      <c r="C23" s="57" t="s">
        <v>43</v>
      </c>
      <c r="D23" s="57" t="s">
        <v>39</v>
      </c>
      <c r="E23" s="58" t="s">
        <v>242</v>
      </c>
      <c r="F23" s="59" t="s">
        <v>243</v>
      </c>
      <c r="G23" s="60" t="s">
        <v>42</v>
      </c>
      <c r="H23" s="61">
        <v>140</v>
      </c>
      <c r="I23" s="62">
        <v>0</v>
      </c>
      <c r="J23" s="62">
        <v>0.88</v>
      </c>
      <c r="K23" s="63">
        <f t="shared" si="0"/>
        <v>123.2</v>
      </c>
      <c r="L23" s="64"/>
      <c r="M23" s="9"/>
      <c r="N23" s="65" t="s">
        <v>0</v>
      </c>
      <c r="O23" s="66" t="s">
        <v>10</v>
      </c>
      <c r="P23" s="67">
        <f t="shared" si="1"/>
        <v>0.88</v>
      </c>
      <c r="Q23" s="67">
        <f t="shared" si="2"/>
        <v>0</v>
      </c>
      <c r="R23" s="67">
        <f t="shared" si="3"/>
        <v>123.2</v>
      </c>
      <c r="S23" s="16"/>
      <c r="T23" s="68">
        <f t="shared" si="4"/>
        <v>0</v>
      </c>
      <c r="U23" s="68">
        <v>0</v>
      </c>
      <c r="V23" s="68">
        <f t="shared" si="5"/>
        <v>0</v>
      </c>
      <c r="W23" s="68">
        <v>0</v>
      </c>
      <c r="X23" s="69">
        <f t="shared" si="6"/>
        <v>0</v>
      </c>
      <c r="Y23" s="8"/>
      <c r="Z23" s="8"/>
      <c r="AA23" s="8"/>
      <c r="AB23" s="8"/>
      <c r="AC23" s="8"/>
      <c r="AD23" s="8"/>
      <c r="AE23" s="8"/>
      <c r="AR23" s="70" t="s">
        <v>43</v>
      </c>
      <c r="AT23" s="70" t="s">
        <v>39</v>
      </c>
      <c r="AU23" s="70" t="s">
        <v>17</v>
      </c>
      <c r="AY23" s="4" t="s">
        <v>38</v>
      </c>
      <c r="BE23" s="71">
        <f t="shared" si="7"/>
        <v>0</v>
      </c>
      <c r="BF23" s="71">
        <f t="shared" si="8"/>
        <v>123.2</v>
      </c>
      <c r="BG23" s="71">
        <f t="shared" si="9"/>
        <v>0</v>
      </c>
      <c r="BH23" s="71">
        <f t="shared" si="10"/>
        <v>0</v>
      </c>
      <c r="BI23" s="71">
        <f t="shared" si="11"/>
        <v>0</v>
      </c>
      <c r="BJ23" s="4" t="s">
        <v>44</v>
      </c>
      <c r="BK23" s="71">
        <f t="shared" si="12"/>
        <v>123.2</v>
      </c>
      <c r="BL23" s="4" t="s">
        <v>43</v>
      </c>
      <c r="BM23" s="70" t="s">
        <v>57</v>
      </c>
    </row>
    <row r="24" spans="1:65" s="1" customFormat="1" ht="24" customHeight="1">
      <c r="A24" s="8"/>
      <c r="B24" s="56"/>
      <c r="C24" s="57" t="s">
        <v>58</v>
      </c>
      <c r="D24" s="57" t="s">
        <v>39</v>
      </c>
      <c r="E24" s="58" t="s">
        <v>244</v>
      </c>
      <c r="F24" s="59" t="s">
        <v>245</v>
      </c>
      <c r="G24" s="60" t="s">
        <v>42</v>
      </c>
      <c r="H24" s="61">
        <v>140</v>
      </c>
      <c r="I24" s="62">
        <v>0</v>
      </c>
      <c r="J24" s="62">
        <v>0.7</v>
      </c>
      <c r="K24" s="63">
        <f t="shared" si="0"/>
        <v>98</v>
      </c>
      <c r="L24" s="64"/>
      <c r="M24" s="9"/>
      <c r="N24" s="65" t="s">
        <v>0</v>
      </c>
      <c r="O24" s="66" t="s">
        <v>10</v>
      </c>
      <c r="P24" s="67">
        <f t="shared" si="1"/>
        <v>0.7</v>
      </c>
      <c r="Q24" s="67">
        <f t="shared" si="2"/>
        <v>0</v>
      </c>
      <c r="R24" s="67">
        <f t="shared" si="3"/>
        <v>98</v>
      </c>
      <c r="S24" s="16"/>
      <c r="T24" s="68">
        <f t="shared" si="4"/>
        <v>0</v>
      </c>
      <c r="U24" s="68">
        <v>0</v>
      </c>
      <c r="V24" s="68">
        <f t="shared" si="5"/>
        <v>0</v>
      </c>
      <c r="W24" s="68">
        <v>0</v>
      </c>
      <c r="X24" s="69">
        <f t="shared" si="6"/>
        <v>0</v>
      </c>
      <c r="Y24" s="8"/>
      <c r="Z24" s="8"/>
      <c r="AA24" s="8"/>
      <c r="AB24" s="8"/>
      <c r="AC24" s="8"/>
      <c r="AD24" s="8"/>
      <c r="AE24" s="8"/>
      <c r="AR24" s="70" t="s">
        <v>43</v>
      </c>
      <c r="AT24" s="70" t="s">
        <v>39</v>
      </c>
      <c r="AU24" s="70" t="s">
        <v>17</v>
      </c>
      <c r="AY24" s="4" t="s">
        <v>38</v>
      </c>
      <c r="BE24" s="71">
        <f t="shared" si="7"/>
        <v>0</v>
      </c>
      <c r="BF24" s="71">
        <f t="shared" si="8"/>
        <v>98</v>
      </c>
      <c r="BG24" s="71">
        <f t="shared" si="9"/>
        <v>0</v>
      </c>
      <c r="BH24" s="71">
        <f t="shared" si="10"/>
        <v>0</v>
      </c>
      <c r="BI24" s="71">
        <f t="shared" si="11"/>
        <v>0</v>
      </c>
      <c r="BJ24" s="4" t="s">
        <v>44</v>
      </c>
      <c r="BK24" s="71">
        <f t="shared" si="12"/>
        <v>98</v>
      </c>
      <c r="BL24" s="4" t="s">
        <v>43</v>
      </c>
      <c r="BM24" s="70" t="s">
        <v>61</v>
      </c>
    </row>
    <row r="25" spans="1:65" s="1" customFormat="1" ht="24" customHeight="1">
      <c r="A25" s="8"/>
      <c r="B25" s="56"/>
      <c r="C25" s="57" t="s">
        <v>51</v>
      </c>
      <c r="D25" s="57" t="s">
        <v>39</v>
      </c>
      <c r="E25" s="58" t="s">
        <v>246</v>
      </c>
      <c r="F25" s="59" t="s">
        <v>247</v>
      </c>
      <c r="G25" s="60" t="s">
        <v>42</v>
      </c>
      <c r="H25" s="61">
        <v>140</v>
      </c>
      <c r="I25" s="62">
        <v>0</v>
      </c>
      <c r="J25" s="62">
        <v>0.54</v>
      </c>
      <c r="K25" s="63">
        <f t="shared" si="0"/>
        <v>75.599999999999994</v>
      </c>
      <c r="L25" s="64"/>
      <c r="M25" s="9"/>
      <c r="N25" s="65" t="s">
        <v>0</v>
      </c>
      <c r="O25" s="66" t="s">
        <v>10</v>
      </c>
      <c r="P25" s="67">
        <f t="shared" si="1"/>
        <v>0.54</v>
      </c>
      <c r="Q25" s="67">
        <f t="shared" si="2"/>
        <v>0</v>
      </c>
      <c r="R25" s="67">
        <f t="shared" si="3"/>
        <v>75.599999999999994</v>
      </c>
      <c r="S25" s="16"/>
      <c r="T25" s="68">
        <f t="shared" si="4"/>
        <v>0</v>
      </c>
      <c r="U25" s="68">
        <v>0</v>
      </c>
      <c r="V25" s="68">
        <f t="shared" si="5"/>
        <v>0</v>
      </c>
      <c r="W25" s="68">
        <v>0</v>
      </c>
      <c r="X25" s="69">
        <f t="shared" si="6"/>
        <v>0</v>
      </c>
      <c r="Y25" s="8"/>
      <c r="Z25" s="8"/>
      <c r="AA25" s="8"/>
      <c r="AB25" s="8"/>
      <c r="AC25" s="8"/>
      <c r="AD25" s="8"/>
      <c r="AE25" s="8"/>
      <c r="AR25" s="70" t="s">
        <v>43</v>
      </c>
      <c r="AT25" s="70" t="s">
        <v>39</v>
      </c>
      <c r="AU25" s="70" t="s">
        <v>17</v>
      </c>
      <c r="AY25" s="4" t="s">
        <v>38</v>
      </c>
      <c r="BE25" s="71">
        <f t="shared" si="7"/>
        <v>0</v>
      </c>
      <c r="BF25" s="71">
        <f t="shared" si="8"/>
        <v>75.599999999999994</v>
      </c>
      <c r="BG25" s="71">
        <f t="shared" si="9"/>
        <v>0</v>
      </c>
      <c r="BH25" s="71">
        <f t="shared" si="10"/>
        <v>0</v>
      </c>
      <c r="BI25" s="71">
        <f t="shared" si="11"/>
        <v>0</v>
      </c>
      <c r="BJ25" s="4" t="s">
        <v>44</v>
      </c>
      <c r="BK25" s="71">
        <f t="shared" si="12"/>
        <v>75.599999999999994</v>
      </c>
      <c r="BL25" s="4" t="s">
        <v>43</v>
      </c>
      <c r="BM25" s="70" t="s">
        <v>64</v>
      </c>
    </row>
    <row r="26" spans="1:65" s="1" customFormat="1" ht="16.5" customHeight="1">
      <c r="A26" s="8"/>
      <c r="B26" s="56"/>
      <c r="C26" s="57" t="s">
        <v>82</v>
      </c>
      <c r="D26" s="57" t="s">
        <v>39</v>
      </c>
      <c r="E26" s="58" t="s">
        <v>248</v>
      </c>
      <c r="F26" s="59" t="s">
        <v>249</v>
      </c>
      <c r="G26" s="60" t="s">
        <v>250</v>
      </c>
      <c r="H26" s="61">
        <v>1</v>
      </c>
      <c r="I26" s="62">
        <v>0</v>
      </c>
      <c r="J26" s="62">
        <v>700</v>
      </c>
      <c r="K26" s="63">
        <f t="shared" si="0"/>
        <v>700</v>
      </c>
      <c r="L26" s="64"/>
      <c r="M26" s="9"/>
      <c r="N26" s="65" t="s">
        <v>0</v>
      </c>
      <c r="O26" s="66" t="s">
        <v>10</v>
      </c>
      <c r="P26" s="67">
        <f t="shared" si="1"/>
        <v>700</v>
      </c>
      <c r="Q26" s="67">
        <f t="shared" si="2"/>
        <v>0</v>
      </c>
      <c r="R26" s="67">
        <f t="shared" si="3"/>
        <v>700</v>
      </c>
      <c r="S26" s="16"/>
      <c r="T26" s="68">
        <f t="shared" si="4"/>
        <v>0</v>
      </c>
      <c r="U26" s="68">
        <v>0</v>
      </c>
      <c r="V26" s="68">
        <f t="shared" si="5"/>
        <v>0</v>
      </c>
      <c r="W26" s="68">
        <v>0</v>
      </c>
      <c r="X26" s="69">
        <f t="shared" si="6"/>
        <v>0</v>
      </c>
      <c r="Y26" s="8"/>
      <c r="Z26" s="8"/>
      <c r="AA26" s="8"/>
      <c r="AB26" s="8"/>
      <c r="AC26" s="8"/>
      <c r="AD26" s="8"/>
      <c r="AE26" s="8"/>
      <c r="AR26" s="70" t="s">
        <v>43</v>
      </c>
      <c r="AT26" s="70" t="s">
        <v>39</v>
      </c>
      <c r="AU26" s="70" t="s">
        <v>17</v>
      </c>
      <c r="AY26" s="4" t="s">
        <v>38</v>
      </c>
      <c r="BE26" s="71">
        <f t="shared" si="7"/>
        <v>0</v>
      </c>
      <c r="BF26" s="71">
        <f t="shared" si="8"/>
        <v>700</v>
      </c>
      <c r="BG26" s="71">
        <f t="shared" si="9"/>
        <v>0</v>
      </c>
      <c r="BH26" s="71">
        <f t="shared" si="10"/>
        <v>0</v>
      </c>
      <c r="BI26" s="71">
        <f t="shared" si="11"/>
        <v>0</v>
      </c>
      <c r="BJ26" s="4" t="s">
        <v>44</v>
      </c>
      <c r="BK26" s="71">
        <f t="shared" si="12"/>
        <v>700</v>
      </c>
      <c r="BL26" s="4" t="s">
        <v>43</v>
      </c>
      <c r="BM26" s="70" t="s">
        <v>88</v>
      </c>
    </row>
    <row r="27" spans="1:65" s="3" customFormat="1" ht="25.9" customHeight="1">
      <c r="B27" s="44"/>
      <c r="D27" s="45" t="s">
        <v>15</v>
      </c>
      <c r="E27" s="46" t="s">
        <v>209</v>
      </c>
      <c r="F27" s="46" t="s">
        <v>210</v>
      </c>
      <c r="I27" s="47"/>
      <c r="J27" s="47"/>
      <c r="K27" s="48">
        <f>BK27</f>
        <v>1.23</v>
      </c>
      <c r="M27" s="44"/>
      <c r="N27" s="49"/>
      <c r="O27" s="50"/>
      <c r="P27" s="50"/>
      <c r="Q27" s="51">
        <f>Q28</f>
        <v>0</v>
      </c>
      <c r="R27" s="51">
        <f>R28</f>
        <v>1.23</v>
      </c>
      <c r="S27" s="50"/>
      <c r="T27" s="52">
        <f>T28</f>
        <v>0</v>
      </c>
      <c r="U27" s="50"/>
      <c r="V27" s="52">
        <f>V28</f>
        <v>0</v>
      </c>
      <c r="W27" s="50"/>
      <c r="X27" s="53">
        <f>X28</f>
        <v>0</v>
      </c>
      <c r="AR27" s="45" t="s">
        <v>17</v>
      </c>
      <c r="AT27" s="54" t="s">
        <v>15</v>
      </c>
      <c r="AU27" s="54" t="s">
        <v>16</v>
      </c>
      <c r="AY27" s="45" t="s">
        <v>38</v>
      </c>
      <c r="BK27" s="55">
        <f>BK28</f>
        <v>1.23</v>
      </c>
    </row>
    <row r="28" spans="1:65" s="1" customFormat="1" ht="24" customHeight="1">
      <c r="A28" s="8"/>
      <c r="B28" s="56"/>
      <c r="C28" s="57" t="s">
        <v>57</v>
      </c>
      <c r="D28" s="57" t="s">
        <v>39</v>
      </c>
      <c r="E28" s="58" t="s">
        <v>251</v>
      </c>
      <c r="F28" s="59" t="s">
        <v>252</v>
      </c>
      <c r="G28" s="60" t="s">
        <v>56</v>
      </c>
      <c r="H28" s="61">
        <v>0.16200000000000001</v>
      </c>
      <c r="I28" s="62"/>
      <c r="J28" s="62">
        <v>7.6</v>
      </c>
      <c r="K28" s="63">
        <f>ROUND(P28*H28,2)</f>
        <v>1.23</v>
      </c>
      <c r="L28" s="64"/>
      <c r="M28" s="9"/>
      <c r="N28" s="72" t="s">
        <v>0</v>
      </c>
      <c r="O28" s="73" t="s">
        <v>10</v>
      </c>
      <c r="P28" s="74">
        <f>I28+J28</f>
        <v>7.6</v>
      </c>
      <c r="Q28" s="74">
        <f>ROUND(I28*H28,2)</f>
        <v>0</v>
      </c>
      <c r="R28" s="74">
        <f>ROUND(J28*H28,2)</f>
        <v>1.23</v>
      </c>
      <c r="S28" s="75"/>
      <c r="T28" s="76">
        <f>S28*H28</f>
        <v>0</v>
      </c>
      <c r="U28" s="76">
        <v>0</v>
      </c>
      <c r="V28" s="76">
        <f>U28*H28</f>
        <v>0</v>
      </c>
      <c r="W28" s="76">
        <v>0</v>
      </c>
      <c r="X28" s="77">
        <f>W28*H28</f>
        <v>0</v>
      </c>
      <c r="Y28" s="8"/>
      <c r="Z28" s="8"/>
      <c r="AA28" s="8"/>
      <c r="AB28" s="8"/>
      <c r="AC28" s="8"/>
      <c r="AD28" s="8"/>
      <c r="AE28" s="8"/>
      <c r="AR28" s="70" t="s">
        <v>43</v>
      </c>
      <c r="AT28" s="70" t="s">
        <v>39</v>
      </c>
      <c r="AU28" s="70" t="s">
        <v>17</v>
      </c>
      <c r="AY28" s="4" t="s">
        <v>38</v>
      </c>
      <c r="BE28" s="71">
        <f>IF(O28="základná",K28,0)</f>
        <v>0</v>
      </c>
      <c r="BF28" s="71">
        <f>IF(O28="znížená",K28,0)</f>
        <v>1.23</v>
      </c>
      <c r="BG28" s="71">
        <f>IF(O28="zákl. prenesená",K28,0)</f>
        <v>0</v>
      </c>
      <c r="BH28" s="71">
        <f>IF(O28="zníž. prenesená",K28,0)</f>
        <v>0</v>
      </c>
      <c r="BI28" s="71">
        <f>IF(O28="nulová",K28,0)</f>
        <v>0</v>
      </c>
      <c r="BJ28" s="4" t="s">
        <v>44</v>
      </c>
      <c r="BK28" s="71">
        <f>ROUND(P28*H28,2)</f>
        <v>1.23</v>
      </c>
      <c r="BL28" s="4" t="s">
        <v>43</v>
      </c>
      <c r="BM28" s="70" t="s">
        <v>91</v>
      </c>
    </row>
    <row r="29" spans="1:65" s="1" customFormat="1" ht="6.95" customHeight="1">
      <c r="A29" s="8"/>
      <c r="B29" s="11"/>
      <c r="C29" s="12"/>
      <c r="D29" s="12"/>
      <c r="E29" s="12"/>
      <c r="F29" s="12"/>
      <c r="G29" s="12"/>
      <c r="H29" s="12"/>
      <c r="I29" s="28"/>
      <c r="J29" s="28"/>
      <c r="K29" s="12"/>
      <c r="L29" s="12"/>
      <c r="M29" s="9"/>
      <c r="N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</row>
  </sheetData>
  <autoFilter ref="C17:L28"/>
  <mergeCells count="2">
    <mergeCell ref="E8:H8"/>
    <mergeCell ref="E10:H10"/>
  </mergeCells>
  <phoneticPr fontId="0" type="noConversion"/>
  <pageMargins left="0.39374999999999999" right="0.39374999999999999" top="0.39374999999999999" bottom="0.39374999999999999" header="0" footer="0"/>
  <pageSetup paperSize="9" scale="68" fitToHeight="100" orientation="portrait" blackAndWhite="1" r:id="rId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3:BA33"/>
  <sheetViews>
    <sheetView showGridLines="0" topLeftCell="A13" workbookViewId="0">
      <selection activeCell="Z30" sqref="Z30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style="24" customWidth="1"/>
    <col min="11" max="11" width="20.1640625" customWidth="1"/>
    <col min="12" max="12" width="15.5" hidden="1" customWidth="1"/>
    <col min="14" max="14" width="10.83203125" hidden="1" customWidth="1"/>
    <col min="15" max="15" width="9.33203125" hidden="1" customWidth="1"/>
    <col min="16" max="24" width="14.1640625" hidden="1" customWidth="1"/>
    <col min="25" max="25" width="14.5" customWidth="1"/>
    <col min="26" max="26" width="16.33203125" customWidth="1"/>
    <col min="32" max="53" width="9.33203125" hidden="1" customWidth="1"/>
  </cols>
  <sheetData>
    <row r="3" spans="1:26" s="1" customFormat="1" ht="6.95" customHeight="1">
      <c r="A3" s="8"/>
      <c r="B3" s="13"/>
      <c r="C3" s="14"/>
      <c r="D3" s="14"/>
      <c r="E3" s="14"/>
      <c r="F3" s="14"/>
      <c r="G3" s="14"/>
      <c r="H3" s="14"/>
      <c r="I3" s="29"/>
      <c r="J3" s="29"/>
      <c r="K3" s="14"/>
      <c r="L3" s="14"/>
      <c r="M3" s="10"/>
      <c r="S3" s="8"/>
      <c r="T3" s="8"/>
      <c r="U3" s="8"/>
      <c r="V3" s="8"/>
      <c r="W3" s="8"/>
      <c r="X3" s="8"/>
      <c r="Y3" s="8"/>
      <c r="Z3" s="8"/>
    </row>
    <row r="4" spans="1:26" s="1" customFormat="1" ht="24.95" customHeight="1">
      <c r="A4" s="8"/>
      <c r="B4" s="9"/>
      <c r="C4" s="5" t="s">
        <v>353</v>
      </c>
      <c r="D4" s="8"/>
      <c r="E4" s="8"/>
      <c r="F4" s="8"/>
      <c r="G4" s="8"/>
      <c r="H4" s="8"/>
      <c r="I4" s="25"/>
      <c r="J4" s="25"/>
      <c r="K4" s="8"/>
      <c r="L4" s="8"/>
      <c r="M4" s="10"/>
      <c r="S4" s="8"/>
      <c r="T4" s="8"/>
      <c r="U4" s="8"/>
      <c r="V4" s="8"/>
      <c r="W4" s="8"/>
      <c r="X4" s="8"/>
      <c r="Y4" s="8"/>
      <c r="Z4" s="8"/>
    </row>
    <row r="5" spans="1:26" s="1" customFormat="1" ht="6.95" customHeight="1">
      <c r="A5" s="8"/>
      <c r="B5" s="9"/>
      <c r="C5" s="8"/>
      <c r="D5" s="8"/>
      <c r="E5" s="8"/>
      <c r="F5" s="8"/>
      <c r="G5" s="8"/>
      <c r="H5" s="8"/>
      <c r="I5" s="25"/>
      <c r="J5" s="25"/>
      <c r="K5" s="8"/>
      <c r="L5" s="8"/>
      <c r="M5" s="10"/>
      <c r="S5" s="8"/>
      <c r="T5" s="8"/>
      <c r="U5" s="8"/>
      <c r="V5" s="8"/>
      <c r="W5" s="8"/>
      <c r="X5" s="8"/>
      <c r="Y5" s="8"/>
      <c r="Z5" s="8"/>
    </row>
    <row r="6" spans="1:26" s="1" customFormat="1" ht="12" customHeight="1">
      <c r="A6" s="8"/>
      <c r="B6" s="9"/>
      <c r="C6" s="7" t="s">
        <v>2</v>
      </c>
      <c r="D6" s="8"/>
      <c r="E6" s="8"/>
      <c r="F6" s="8"/>
      <c r="G6" s="8"/>
      <c r="H6" s="8"/>
      <c r="I6" s="25"/>
      <c r="J6" s="25"/>
      <c r="K6" s="8"/>
      <c r="L6" s="8"/>
      <c r="M6" s="10"/>
      <c r="S6" s="8"/>
      <c r="T6" s="8"/>
      <c r="U6" s="8"/>
      <c r="V6" s="8"/>
      <c r="W6" s="8"/>
      <c r="X6" s="8"/>
      <c r="Y6" s="8"/>
      <c r="Z6" s="8"/>
    </row>
    <row r="7" spans="1:26" s="1" customFormat="1" ht="16.5" customHeight="1">
      <c r="A7" s="8"/>
      <c r="B7" s="9"/>
      <c r="C7" s="8"/>
      <c r="D7" s="8"/>
      <c r="E7" s="124" t="s">
        <v>358</v>
      </c>
      <c r="F7" s="125"/>
      <c r="G7" s="125"/>
      <c r="H7" s="125"/>
      <c r="I7" s="25"/>
      <c r="J7" s="25"/>
      <c r="K7" s="8"/>
      <c r="L7" s="8"/>
      <c r="M7" s="10"/>
      <c r="S7" s="8"/>
      <c r="T7" s="8"/>
      <c r="U7" s="8"/>
      <c r="V7" s="8"/>
      <c r="W7" s="8"/>
      <c r="X7" s="8"/>
      <c r="Y7" s="8"/>
      <c r="Z7" s="8"/>
    </row>
    <row r="8" spans="1:26" s="1" customFormat="1" ht="12" customHeight="1">
      <c r="A8" s="8"/>
      <c r="B8" s="9"/>
      <c r="C8" s="7" t="s">
        <v>18</v>
      </c>
      <c r="D8" s="8"/>
      <c r="E8" s="8"/>
      <c r="F8" s="8"/>
      <c r="G8" s="8"/>
      <c r="H8" s="8"/>
      <c r="I8" s="25"/>
      <c r="J8" s="25"/>
      <c r="K8" s="8"/>
      <c r="L8" s="8"/>
      <c r="M8" s="10"/>
      <c r="S8" s="8"/>
      <c r="T8" s="8"/>
      <c r="U8" s="8"/>
      <c r="V8" s="8"/>
      <c r="W8" s="8"/>
      <c r="X8" s="8"/>
      <c r="Y8" s="8"/>
      <c r="Z8" s="8"/>
    </row>
    <row r="9" spans="1:26" s="1" customFormat="1" ht="16.5" customHeight="1">
      <c r="A9" s="8"/>
      <c r="B9" s="9"/>
      <c r="C9" s="8"/>
      <c r="D9" s="8"/>
      <c r="E9" s="126" t="s">
        <v>360</v>
      </c>
      <c r="F9" s="127"/>
      <c r="G9" s="127"/>
      <c r="H9" s="127"/>
      <c r="I9" s="25"/>
      <c r="J9" s="25"/>
      <c r="K9" s="8"/>
      <c r="L9" s="8"/>
      <c r="M9" s="10"/>
      <c r="S9" s="8"/>
      <c r="T9" s="8"/>
      <c r="U9" s="8"/>
      <c r="V9" s="8"/>
      <c r="W9" s="8"/>
      <c r="X9" s="8"/>
      <c r="Y9" s="8"/>
      <c r="Z9" s="8"/>
    </row>
    <row r="10" spans="1:26" s="1" customFormat="1" ht="6.95" customHeight="1">
      <c r="A10" s="8"/>
      <c r="B10" s="9"/>
      <c r="C10" s="8"/>
      <c r="D10" s="8"/>
      <c r="E10" s="8"/>
      <c r="F10" s="8"/>
      <c r="G10" s="8"/>
      <c r="H10" s="8"/>
      <c r="I10" s="25"/>
      <c r="J10" s="25"/>
      <c r="K10" s="8"/>
      <c r="L10" s="8"/>
      <c r="M10" s="10"/>
      <c r="S10" s="8"/>
      <c r="T10" s="8"/>
      <c r="U10" s="8"/>
      <c r="V10" s="8"/>
      <c r="W10" s="8"/>
      <c r="X10" s="8"/>
      <c r="Y10" s="8"/>
      <c r="Z10" s="8"/>
    </row>
    <row r="11" spans="1:26" s="1" customFormat="1" ht="12" customHeight="1">
      <c r="A11" s="8"/>
      <c r="B11" s="9"/>
      <c r="C11" s="7" t="s">
        <v>3</v>
      </c>
      <c r="D11" s="8"/>
      <c r="E11" s="8"/>
      <c r="F11" s="6"/>
      <c r="G11" s="8"/>
      <c r="H11" s="8"/>
      <c r="I11" s="26" t="s">
        <v>4</v>
      </c>
      <c r="J11" s="27"/>
      <c r="K11" s="8"/>
      <c r="L11" s="8"/>
      <c r="M11" s="10"/>
      <c r="S11" s="8"/>
      <c r="T11" s="8"/>
      <c r="U11" s="8"/>
      <c r="V11" s="8"/>
      <c r="W11" s="8"/>
      <c r="X11" s="8"/>
      <c r="Y11" s="8"/>
      <c r="Z11" s="8"/>
    </row>
    <row r="12" spans="1:26" s="1" customFormat="1" ht="6.95" customHeight="1">
      <c r="A12" s="8"/>
      <c r="B12" s="9"/>
      <c r="C12" s="8"/>
      <c r="D12" s="8"/>
      <c r="E12" s="8"/>
      <c r="F12" s="8"/>
      <c r="G12" s="8"/>
      <c r="H12" s="8"/>
      <c r="I12" s="25"/>
      <c r="J12" s="25"/>
      <c r="K12" s="8"/>
      <c r="L12" s="8"/>
      <c r="M12" s="10"/>
      <c r="S12" s="8"/>
      <c r="T12" s="8"/>
      <c r="U12" s="8"/>
      <c r="V12" s="8"/>
      <c r="W12" s="8"/>
      <c r="X12" s="8"/>
      <c r="Y12" s="8"/>
      <c r="Z12" s="8"/>
    </row>
    <row r="13" spans="1:26" s="1" customFormat="1" ht="15.2" customHeight="1">
      <c r="A13" s="8"/>
      <c r="B13" s="9"/>
      <c r="C13" s="7" t="s">
        <v>5</v>
      </c>
      <c r="D13" s="8"/>
      <c r="E13" s="8"/>
      <c r="F13" s="6"/>
      <c r="G13" s="8"/>
      <c r="H13" s="8"/>
      <c r="I13" s="26" t="s">
        <v>7</v>
      </c>
      <c r="J13" s="30"/>
      <c r="K13" s="8"/>
      <c r="L13" s="8"/>
      <c r="M13" s="10"/>
      <c r="S13" s="8"/>
      <c r="T13" s="8"/>
      <c r="U13" s="8"/>
      <c r="V13" s="8"/>
      <c r="W13" s="8"/>
      <c r="X13" s="8"/>
      <c r="Y13" s="8"/>
      <c r="Z13" s="8"/>
    </row>
    <row r="14" spans="1:26" s="1" customFormat="1" ht="15.2" customHeight="1">
      <c r="A14" s="8"/>
      <c r="B14" s="9"/>
      <c r="C14" s="7" t="s">
        <v>6</v>
      </c>
      <c r="D14" s="8"/>
      <c r="E14" s="8"/>
      <c r="F14" s="6"/>
      <c r="G14" s="8"/>
      <c r="H14" s="8"/>
      <c r="I14" s="26" t="s">
        <v>8</v>
      </c>
      <c r="J14" s="30"/>
      <c r="K14" s="8"/>
      <c r="L14" s="8"/>
      <c r="M14" s="10"/>
      <c r="S14" s="8"/>
      <c r="T14" s="8"/>
      <c r="U14" s="8"/>
      <c r="V14" s="8"/>
      <c r="W14" s="8"/>
      <c r="X14" s="8"/>
      <c r="Y14" s="8"/>
      <c r="Z14" s="8"/>
    </row>
    <row r="15" spans="1:26" s="1" customFormat="1" ht="10.35" customHeight="1">
      <c r="A15" s="8"/>
      <c r="B15" s="9"/>
      <c r="C15" s="8"/>
      <c r="D15" s="8"/>
      <c r="E15" s="8"/>
      <c r="F15" s="8"/>
      <c r="G15" s="8"/>
      <c r="H15" s="8"/>
      <c r="I15" s="25"/>
      <c r="J15" s="25"/>
      <c r="K15" s="8"/>
      <c r="L15" s="8"/>
      <c r="M15" s="10"/>
      <c r="S15" s="8"/>
      <c r="T15" s="8"/>
      <c r="U15" s="8"/>
      <c r="V15" s="8"/>
      <c r="W15" s="8"/>
      <c r="X15" s="8"/>
      <c r="Y15" s="8"/>
      <c r="Z15" s="8"/>
    </row>
    <row r="16" spans="1:26" s="2" customFormat="1" ht="29.25" customHeight="1">
      <c r="A16" s="31"/>
      <c r="B16" s="32"/>
      <c r="C16" s="33" t="s">
        <v>22</v>
      </c>
      <c r="D16" s="34" t="s">
        <v>14</v>
      </c>
      <c r="E16" s="34" t="s">
        <v>12</v>
      </c>
      <c r="F16" s="34" t="s">
        <v>13</v>
      </c>
      <c r="G16" s="34" t="s">
        <v>23</v>
      </c>
      <c r="H16" s="34" t="s">
        <v>24</v>
      </c>
      <c r="I16" s="35" t="s">
        <v>25</v>
      </c>
      <c r="J16" s="35" t="s">
        <v>26</v>
      </c>
      <c r="K16" s="36" t="s">
        <v>19</v>
      </c>
      <c r="L16" s="37" t="s">
        <v>27</v>
      </c>
      <c r="M16" s="38"/>
      <c r="N16" s="18" t="s">
        <v>0</v>
      </c>
      <c r="O16" s="19" t="s">
        <v>9</v>
      </c>
      <c r="P16" s="19" t="s">
        <v>28</v>
      </c>
      <c r="Q16" s="19" t="s">
        <v>29</v>
      </c>
      <c r="R16" s="19" t="s">
        <v>30</v>
      </c>
      <c r="S16" s="19" t="s">
        <v>31</v>
      </c>
      <c r="T16" s="19" t="s">
        <v>32</v>
      </c>
      <c r="U16" s="19" t="s">
        <v>33</v>
      </c>
      <c r="V16" s="19" t="s">
        <v>34</v>
      </c>
      <c r="W16" s="19" t="s">
        <v>35</v>
      </c>
      <c r="X16" s="20" t="s">
        <v>36</v>
      </c>
      <c r="Y16" s="31"/>
      <c r="Z16" s="31"/>
    </row>
    <row r="17" spans="1:53" s="1" customFormat="1" ht="22.9" customHeight="1">
      <c r="A17" s="8"/>
      <c r="B17" s="9"/>
      <c r="C17" s="23" t="s">
        <v>20</v>
      </c>
      <c r="D17" s="8"/>
      <c r="E17" s="8"/>
      <c r="F17" s="8"/>
      <c r="G17" s="8"/>
      <c r="H17" s="8"/>
      <c r="I17" s="25"/>
      <c r="J17" s="25"/>
      <c r="K17" s="39">
        <f>AY17</f>
        <v>5774.72</v>
      </c>
      <c r="L17" s="8"/>
      <c r="M17" s="9"/>
      <c r="N17" s="21"/>
      <c r="O17" s="15"/>
      <c r="P17" s="22"/>
      <c r="Q17" s="40">
        <f>Q18+Q24+Q27+Q29</f>
        <v>0</v>
      </c>
      <c r="R17" s="40">
        <f>R18+R24+R27+R29</f>
        <v>5774.72</v>
      </c>
      <c r="S17" s="22"/>
      <c r="T17" s="41">
        <f>T18+T24+T27+T29</f>
        <v>0</v>
      </c>
      <c r="U17" s="22"/>
      <c r="V17" s="41">
        <f>V18+V24+V27+V29</f>
        <v>4.1052482855999992</v>
      </c>
      <c r="W17" s="22"/>
      <c r="X17" s="42">
        <f>X18+X24+X27+X29</f>
        <v>0</v>
      </c>
      <c r="Y17" s="8" t="s">
        <v>354</v>
      </c>
      <c r="Z17" s="8"/>
      <c r="AH17" s="4" t="s">
        <v>15</v>
      </c>
      <c r="AI17" s="4" t="s">
        <v>21</v>
      </c>
      <c r="AY17" s="43">
        <f>AY18+AY24+AY27+AY29</f>
        <v>5774.72</v>
      </c>
    </row>
    <row r="18" spans="1:53" s="3" customFormat="1" ht="25.9" customHeight="1">
      <c r="B18" s="44"/>
      <c r="D18" s="45" t="s">
        <v>15</v>
      </c>
      <c r="E18" s="46" t="s">
        <v>17</v>
      </c>
      <c r="F18" s="46" t="s">
        <v>37</v>
      </c>
      <c r="I18" s="47"/>
      <c r="J18" s="47"/>
      <c r="K18" s="48">
        <f>AY18</f>
        <v>64.72</v>
      </c>
      <c r="M18" s="44"/>
      <c r="N18" s="49"/>
      <c r="O18" s="50"/>
      <c r="P18" s="50"/>
      <c r="Q18" s="51">
        <f>SUM(Q19:Q23)</f>
        <v>0</v>
      </c>
      <c r="R18" s="51">
        <f>SUM(R19:R23)</f>
        <v>64.72</v>
      </c>
      <c r="S18" s="50"/>
      <c r="T18" s="52">
        <f>SUM(T19:T23)</f>
        <v>0</v>
      </c>
      <c r="U18" s="50"/>
      <c r="V18" s="52">
        <f>SUM(V19:V23)</f>
        <v>0</v>
      </c>
      <c r="W18" s="50"/>
      <c r="X18" s="53">
        <f>SUM(X19:X23)</f>
        <v>0</v>
      </c>
      <c r="Y18" s="104" t="s">
        <v>350</v>
      </c>
      <c r="Z18" s="104" t="s">
        <v>351</v>
      </c>
      <c r="AF18" s="45" t="s">
        <v>17</v>
      </c>
      <c r="AH18" s="54" t="s">
        <v>15</v>
      </c>
      <c r="AI18" s="54" t="s">
        <v>16</v>
      </c>
      <c r="AM18" s="45" t="s">
        <v>38</v>
      </c>
      <c r="AY18" s="55">
        <f>SUM(AY19:AY23)</f>
        <v>64.72</v>
      </c>
    </row>
    <row r="19" spans="1:53" s="1" customFormat="1" ht="24" customHeight="1">
      <c r="A19" s="8"/>
      <c r="B19" s="56"/>
      <c r="C19" s="57" t="s">
        <v>17</v>
      </c>
      <c r="D19" s="57" t="s">
        <v>39</v>
      </c>
      <c r="E19" s="58" t="s">
        <v>253</v>
      </c>
      <c r="F19" s="59" t="s">
        <v>254</v>
      </c>
      <c r="G19" s="60" t="s">
        <v>67</v>
      </c>
      <c r="H19" s="61">
        <v>1.75</v>
      </c>
      <c r="I19" s="62">
        <v>0</v>
      </c>
      <c r="J19" s="62">
        <v>14.7</v>
      </c>
      <c r="K19" s="63">
        <f>ROUND(P19*H19,2)</f>
        <v>25.73</v>
      </c>
      <c r="L19" s="64"/>
      <c r="M19" s="9"/>
      <c r="N19" s="65" t="s">
        <v>0</v>
      </c>
      <c r="O19" s="66" t="s">
        <v>10</v>
      </c>
      <c r="P19" s="67">
        <f>I19+J19</f>
        <v>14.7</v>
      </c>
      <c r="Q19" s="67">
        <f>ROUND(I19*H19,2)</f>
        <v>0</v>
      </c>
      <c r="R19" s="67">
        <f>ROUND(J19*H19,2)</f>
        <v>25.73</v>
      </c>
      <c r="S19" s="16"/>
      <c r="T19" s="68">
        <f>S19*H19</f>
        <v>0</v>
      </c>
      <c r="U19" s="68">
        <v>0</v>
      </c>
      <c r="V19" s="68">
        <f>U19*H19</f>
        <v>0</v>
      </c>
      <c r="W19" s="68">
        <v>0</v>
      </c>
      <c r="X19" s="69">
        <f>W19*H19</f>
        <v>0</v>
      </c>
      <c r="Y19" s="108">
        <v>1.75</v>
      </c>
      <c r="Z19" s="110">
        <f>SUM(J19*H19)</f>
        <v>25.724999999999998</v>
      </c>
      <c r="AF19" s="70" t="s">
        <v>43</v>
      </c>
      <c r="AH19" s="70" t="s">
        <v>39</v>
      </c>
      <c r="AI19" s="70" t="s">
        <v>17</v>
      </c>
      <c r="AM19" s="4" t="s">
        <v>38</v>
      </c>
      <c r="AS19" s="71">
        <f>IF(O19="základná",K19,0)</f>
        <v>0</v>
      </c>
      <c r="AT19" s="71">
        <f>IF(O19="znížená",K19,0)</f>
        <v>25.73</v>
      </c>
      <c r="AU19" s="71">
        <f>IF(O19="zákl. prenesená",K19,0)</f>
        <v>0</v>
      </c>
      <c r="AV19" s="71">
        <f>IF(O19="zníž. prenesená",K19,0)</f>
        <v>0</v>
      </c>
      <c r="AW19" s="71">
        <f>IF(O19="nulová",K19,0)</f>
        <v>0</v>
      </c>
      <c r="AX19" s="4" t="s">
        <v>44</v>
      </c>
      <c r="AY19" s="71">
        <f>ROUND(P19*H19,2)</f>
        <v>25.73</v>
      </c>
      <c r="AZ19" s="4" t="s">
        <v>43</v>
      </c>
      <c r="BA19" s="70" t="s">
        <v>44</v>
      </c>
    </row>
    <row r="20" spans="1:53" s="1" customFormat="1" ht="24" customHeight="1">
      <c r="A20" s="8"/>
      <c r="B20" s="56"/>
      <c r="C20" s="57" t="s">
        <v>44</v>
      </c>
      <c r="D20" s="57" t="s">
        <v>39</v>
      </c>
      <c r="E20" s="58" t="s">
        <v>74</v>
      </c>
      <c r="F20" s="59" t="s">
        <v>75</v>
      </c>
      <c r="G20" s="60" t="s">
        <v>67</v>
      </c>
      <c r="H20" s="61">
        <v>1.75</v>
      </c>
      <c r="I20" s="62">
        <v>0</v>
      </c>
      <c r="J20" s="62">
        <v>3.56</v>
      </c>
      <c r="K20" s="63">
        <f>ROUND(P20*H20,2)</f>
        <v>6.23</v>
      </c>
      <c r="L20" s="64"/>
      <c r="M20" s="9"/>
      <c r="N20" s="65" t="s">
        <v>0</v>
      </c>
      <c r="O20" s="66" t="s">
        <v>10</v>
      </c>
      <c r="P20" s="67">
        <f>I20+J20</f>
        <v>3.56</v>
      </c>
      <c r="Q20" s="67">
        <f>ROUND(I20*H20,2)</f>
        <v>0</v>
      </c>
      <c r="R20" s="67">
        <f>ROUND(J20*H20,2)</f>
        <v>6.23</v>
      </c>
      <c r="S20" s="16"/>
      <c r="T20" s="68">
        <f>S20*H20</f>
        <v>0</v>
      </c>
      <c r="U20" s="68">
        <v>0</v>
      </c>
      <c r="V20" s="68">
        <f>U20*H20</f>
        <v>0</v>
      </c>
      <c r="W20" s="68">
        <v>0</v>
      </c>
      <c r="X20" s="69">
        <f>W20*H20</f>
        <v>0</v>
      </c>
      <c r="Y20" s="108">
        <v>1.75</v>
      </c>
      <c r="Z20" s="110">
        <f t="shared" ref="Z20:Z31" si="0">SUM(J20*H20)</f>
        <v>6.23</v>
      </c>
      <c r="AF20" s="70" t="s">
        <v>43</v>
      </c>
      <c r="AH20" s="70" t="s">
        <v>39</v>
      </c>
      <c r="AI20" s="70" t="s">
        <v>17</v>
      </c>
      <c r="AM20" s="4" t="s">
        <v>38</v>
      </c>
      <c r="AS20" s="71">
        <f>IF(O20="základná",K20,0)</f>
        <v>0</v>
      </c>
      <c r="AT20" s="71">
        <f>IF(O20="znížená",K20,0)</f>
        <v>6.23</v>
      </c>
      <c r="AU20" s="71">
        <f>IF(O20="zákl. prenesená",K20,0)</f>
        <v>0</v>
      </c>
      <c r="AV20" s="71">
        <f>IF(O20="zníž. prenesená",K20,0)</f>
        <v>0</v>
      </c>
      <c r="AW20" s="71">
        <f>IF(O20="nulová",K20,0)</f>
        <v>0</v>
      </c>
      <c r="AX20" s="4" t="s">
        <v>44</v>
      </c>
      <c r="AY20" s="71">
        <f>ROUND(P20*H20,2)</f>
        <v>6.23</v>
      </c>
      <c r="AZ20" s="4" t="s">
        <v>43</v>
      </c>
      <c r="BA20" s="70" t="s">
        <v>255</v>
      </c>
    </row>
    <row r="21" spans="1:53" s="1" customFormat="1" ht="36" customHeight="1">
      <c r="A21" s="8"/>
      <c r="B21" s="56"/>
      <c r="C21" s="57" t="s">
        <v>47</v>
      </c>
      <c r="D21" s="57" t="s">
        <v>39</v>
      </c>
      <c r="E21" s="58" t="s">
        <v>77</v>
      </c>
      <c r="F21" s="59" t="s">
        <v>78</v>
      </c>
      <c r="G21" s="60" t="s">
        <v>67</v>
      </c>
      <c r="H21" s="61">
        <v>21</v>
      </c>
      <c r="I21" s="62">
        <v>0</v>
      </c>
      <c r="J21" s="62">
        <v>0.24</v>
      </c>
      <c r="K21" s="63">
        <f>ROUND(P21*H21,2)</f>
        <v>5.04</v>
      </c>
      <c r="L21" s="64"/>
      <c r="M21" s="9"/>
      <c r="N21" s="65" t="s">
        <v>0</v>
      </c>
      <c r="O21" s="66" t="s">
        <v>10</v>
      </c>
      <c r="P21" s="67">
        <f>I21+J21</f>
        <v>0.24</v>
      </c>
      <c r="Q21" s="67">
        <f>ROUND(I21*H21,2)</f>
        <v>0</v>
      </c>
      <c r="R21" s="67">
        <f>ROUND(J21*H21,2)</f>
        <v>5.04</v>
      </c>
      <c r="S21" s="16"/>
      <c r="T21" s="68">
        <f>S21*H21</f>
        <v>0</v>
      </c>
      <c r="U21" s="68">
        <v>0</v>
      </c>
      <c r="V21" s="68">
        <f>U21*H21</f>
        <v>0</v>
      </c>
      <c r="W21" s="68">
        <v>0</v>
      </c>
      <c r="X21" s="69">
        <f>W21*H21</f>
        <v>0</v>
      </c>
      <c r="Y21" s="108">
        <v>21</v>
      </c>
      <c r="Z21" s="110">
        <f t="shared" si="0"/>
        <v>5.04</v>
      </c>
      <c r="AF21" s="70" t="s">
        <v>43</v>
      </c>
      <c r="AH21" s="70" t="s">
        <v>39</v>
      </c>
      <c r="AI21" s="70" t="s">
        <v>17</v>
      </c>
      <c r="AM21" s="4" t="s">
        <v>38</v>
      </c>
      <c r="AS21" s="71">
        <f>IF(O21="základná",K21,0)</f>
        <v>0</v>
      </c>
      <c r="AT21" s="71">
        <f>IF(O21="znížená",K21,0)</f>
        <v>5.04</v>
      </c>
      <c r="AU21" s="71">
        <f>IF(O21="zákl. prenesená",K21,0)</f>
        <v>0</v>
      </c>
      <c r="AV21" s="71">
        <f>IF(O21="zníž. prenesená",K21,0)</f>
        <v>0</v>
      </c>
      <c r="AW21" s="71">
        <f>IF(O21="nulová",K21,0)</f>
        <v>0</v>
      </c>
      <c r="AX21" s="4" t="s">
        <v>44</v>
      </c>
      <c r="AY21" s="71">
        <f>ROUND(P21*H21,2)</f>
        <v>5.04</v>
      </c>
      <c r="AZ21" s="4" t="s">
        <v>43</v>
      </c>
      <c r="BA21" s="70" t="s">
        <v>256</v>
      </c>
    </row>
    <row r="22" spans="1:53" s="1" customFormat="1" ht="16.5" customHeight="1">
      <c r="A22" s="8"/>
      <c r="B22" s="56"/>
      <c r="C22" s="57" t="s">
        <v>43</v>
      </c>
      <c r="D22" s="57" t="s">
        <v>39</v>
      </c>
      <c r="E22" s="58" t="s">
        <v>80</v>
      </c>
      <c r="F22" s="59" t="s">
        <v>81</v>
      </c>
      <c r="G22" s="60" t="s">
        <v>67</v>
      </c>
      <c r="H22" s="61">
        <v>1.75</v>
      </c>
      <c r="I22" s="62">
        <v>0</v>
      </c>
      <c r="J22" s="62">
        <v>2.14</v>
      </c>
      <c r="K22" s="63">
        <f>ROUND(P22*H22,2)</f>
        <v>3.75</v>
      </c>
      <c r="L22" s="64"/>
      <c r="M22" s="9"/>
      <c r="N22" s="65" t="s">
        <v>0</v>
      </c>
      <c r="O22" s="66" t="s">
        <v>10</v>
      </c>
      <c r="P22" s="67">
        <f>I22+J22</f>
        <v>2.14</v>
      </c>
      <c r="Q22" s="67">
        <f>ROUND(I22*H22,2)</f>
        <v>0</v>
      </c>
      <c r="R22" s="67">
        <f>ROUND(J22*H22,2)</f>
        <v>3.75</v>
      </c>
      <c r="S22" s="16"/>
      <c r="T22" s="68">
        <f>S22*H22</f>
        <v>0</v>
      </c>
      <c r="U22" s="68">
        <v>0</v>
      </c>
      <c r="V22" s="68">
        <f>U22*H22</f>
        <v>0</v>
      </c>
      <c r="W22" s="68">
        <v>0</v>
      </c>
      <c r="X22" s="69">
        <f>W22*H22</f>
        <v>0</v>
      </c>
      <c r="Y22" s="108">
        <v>1.75</v>
      </c>
      <c r="Z22" s="110">
        <f t="shared" si="0"/>
        <v>3.7450000000000001</v>
      </c>
      <c r="AF22" s="70" t="s">
        <v>43</v>
      </c>
      <c r="AH22" s="70" t="s">
        <v>39</v>
      </c>
      <c r="AI22" s="70" t="s">
        <v>17</v>
      </c>
      <c r="AM22" s="4" t="s">
        <v>38</v>
      </c>
      <c r="AS22" s="71">
        <f>IF(O22="základná",K22,0)</f>
        <v>0</v>
      </c>
      <c r="AT22" s="71">
        <f>IF(O22="znížená",K22,0)</f>
        <v>3.75</v>
      </c>
      <c r="AU22" s="71">
        <f>IF(O22="zákl. prenesená",K22,0)</f>
        <v>0</v>
      </c>
      <c r="AV22" s="71">
        <f>IF(O22="zníž. prenesená",K22,0)</f>
        <v>0</v>
      </c>
      <c r="AW22" s="71">
        <f>IF(O22="nulová",K22,0)</f>
        <v>0</v>
      </c>
      <c r="AX22" s="4" t="s">
        <v>44</v>
      </c>
      <c r="AY22" s="71">
        <f>ROUND(P22*H22,2)</f>
        <v>3.75</v>
      </c>
      <c r="AZ22" s="4" t="s">
        <v>43</v>
      </c>
      <c r="BA22" s="70" t="s">
        <v>51</v>
      </c>
    </row>
    <row r="23" spans="1:53" s="1" customFormat="1" ht="16.5" customHeight="1">
      <c r="A23" s="8"/>
      <c r="B23" s="56"/>
      <c r="C23" s="57" t="s">
        <v>58</v>
      </c>
      <c r="D23" s="57" t="s">
        <v>39</v>
      </c>
      <c r="E23" s="58" t="s">
        <v>83</v>
      </c>
      <c r="F23" s="59" t="s">
        <v>84</v>
      </c>
      <c r="G23" s="60" t="s">
        <v>56</v>
      </c>
      <c r="H23" s="61">
        <v>2.8</v>
      </c>
      <c r="I23" s="62">
        <v>0</v>
      </c>
      <c r="J23" s="62">
        <v>8.56</v>
      </c>
      <c r="K23" s="63">
        <f>ROUND(P23*H23,2)</f>
        <v>23.97</v>
      </c>
      <c r="L23" s="64"/>
      <c r="M23" s="9"/>
      <c r="N23" s="65" t="s">
        <v>0</v>
      </c>
      <c r="O23" s="66" t="s">
        <v>10</v>
      </c>
      <c r="P23" s="67">
        <f>I23+J23</f>
        <v>8.56</v>
      </c>
      <c r="Q23" s="67">
        <f>ROUND(I23*H23,2)</f>
        <v>0</v>
      </c>
      <c r="R23" s="67">
        <f>ROUND(J23*H23,2)</f>
        <v>23.97</v>
      </c>
      <c r="S23" s="16"/>
      <c r="T23" s="68">
        <f>S23*H23</f>
        <v>0</v>
      </c>
      <c r="U23" s="68">
        <v>0</v>
      </c>
      <c r="V23" s="68">
        <f>U23*H23</f>
        <v>0</v>
      </c>
      <c r="W23" s="68">
        <v>0</v>
      </c>
      <c r="X23" s="69">
        <f>W23*H23</f>
        <v>0</v>
      </c>
      <c r="Y23" s="109">
        <v>2.8</v>
      </c>
      <c r="Z23" s="110">
        <f t="shared" si="0"/>
        <v>23.968</v>
      </c>
      <c r="AF23" s="70" t="s">
        <v>43</v>
      </c>
      <c r="AH23" s="70" t="s">
        <v>39</v>
      </c>
      <c r="AI23" s="70" t="s">
        <v>17</v>
      </c>
      <c r="AM23" s="4" t="s">
        <v>38</v>
      </c>
      <c r="AS23" s="71">
        <f>IF(O23="základná",K23,0)</f>
        <v>0</v>
      </c>
      <c r="AT23" s="71">
        <f>IF(O23="znížená",K23,0)</f>
        <v>23.97</v>
      </c>
      <c r="AU23" s="71">
        <f>IF(O23="zákl. prenesená",K23,0)</f>
        <v>0</v>
      </c>
      <c r="AV23" s="71">
        <f>IF(O23="zníž. prenesená",K23,0)</f>
        <v>0</v>
      </c>
      <c r="AW23" s="71">
        <f>IF(O23="nulová",K23,0)</f>
        <v>0</v>
      </c>
      <c r="AX23" s="4" t="s">
        <v>44</v>
      </c>
      <c r="AY23" s="71">
        <f>ROUND(P23*H23,2)</f>
        <v>23.97</v>
      </c>
      <c r="AZ23" s="4" t="s">
        <v>43</v>
      </c>
      <c r="BA23" s="70" t="s">
        <v>57</v>
      </c>
    </row>
    <row r="24" spans="1:53" s="3" customFormat="1" ht="25.9" customHeight="1">
      <c r="B24" s="44"/>
      <c r="D24" s="45" t="s">
        <v>15</v>
      </c>
      <c r="E24" s="46" t="s">
        <v>44</v>
      </c>
      <c r="F24" s="46" t="s">
        <v>85</v>
      </c>
      <c r="I24" s="47"/>
      <c r="J24" s="47"/>
      <c r="K24" s="48">
        <f>AY24</f>
        <v>164.15</v>
      </c>
      <c r="M24" s="44"/>
      <c r="N24" s="49"/>
      <c r="O24" s="50"/>
      <c r="P24" s="50"/>
      <c r="Q24" s="51">
        <f>SUM(Q25:Q26)</f>
        <v>0</v>
      </c>
      <c r="R24" s="51">
        <f>SUM(R25:R26)</f>
        <v>164.15</v>
      </c>
      <c r="S24" s="50"/>
      <c r="T24" s="52">
        <f>SUM(T25:T26)</f>
        <v>0</v>
      </c>
      <c r="U24" s="50"/>
      <c r="V24" s="52">
        <f>SUM(V25:V26)</f>
        <v>4.1052482855999992</v>
      </c>
      <c r="W24" s="50"/>
      <c r="X24" s="53">
        <f>SUM(X25:X26)</f>
        <v>0</v>
      </c>
      <c r="Y24" s="108"/>
      <c r="Z24" s="110"/>
      <c r="AF24" s="45" t="s">
        <v>17</v>
      </c>
      <c r="AH24" s="54" t="s">
        <v>15</v>
      </c>
      <c r="AI24" s="54" t="s">
        <v>16</v>
      </c>
      <c r="AM24" s="45" t="s">
        <v>38</v>
      </c>
      <c r="AY24" s="55">
        <f>SUM(AY25:AY26)</f>
        <v>164.15</v>
      </c>
    </row>
    <row r="25" spans="1:53" s="1" customFormat="1" ht="16.5" customHeight="1">
      <c r="A25" s="8"/>
      <c r="B25" s="56"/>
      <c r="C25" s="57" t="s">
        <v>51</v>
      </c>
      <c r="D25" s="57" t="s">
        <v>39</v>
      </c>
      <c r="E25" s="58" t="s">
        <v>257</v>
      </c>
      <c r="F25" s="59" t="s">
        <v>258</v>
      </c>
      <c r="G25" s="60" t="s">
        <v>67</v>
      </c>
      <c r="H25" s="61">
        <v>0.35</v>
      </c>
      <c r="I25" s="62">
        <v>0</v>
      </c>
      <c r="J25" s="62">
        <v>33</v>
      </c>
      <c r="K25" s="63">
        <f>ROUND(P25*H25,2)</f>
        <v>11.55</v>
      </c>
      <c r="L25" s="64"/>
      <c r="M25" s="9"/>
      <c r="N25" s="65" t="s">
        <v>0</v>
      </c>
      <c r="O25" s="66" t="s">
        <v>10</v>
      </c>
      <c r="P25" s="67">
        <f>I25+J25</f>
        <v>33</v>
      </c>
      <c r="Q25" s="67">
        <f>ROUND(I25*H25,2)</f>
        <v>0</v>
      </c>
      <c r="R25" s="67">
        <f>ROUND(J25*H25,2)</f>
        <v>11.55</v>
      </c>
      <c r="S25" s="16"/>
      <c r="T25" s="68">
        <f>S25*H25</f>
        <v>0</v>
      </c>
      <c r="U25" s="68">
        <v>2.0663999999999998</v>
      </c>
      <c r="V25" s="68">
        <f>U25*H25</f>
        <v>0.72323999999999988</v>
      </c>
      <c r="W25" s="68">
        <v>0</v>
      </c>
      <c r="X25" s="69">
        <f>W25*H25</f>
        <v>0</v>
      </c>
      <c r="Y25" s="108">
        <v>0.35</v>
      </c>
      <c r="Z25" s="110">
        <f t="shared" si="0"/>
        <v>11.549999999999999</v>
      </c>
      <c r="AF25" s="70" t="s">
        <v>43</v>
      </c>
      <c r="AH25" s="70" t="s">
        <v>39</v>
      </c>
      <c r="AI25" s="70" t="s">
        <v>17</v>
      </c>
      <c r="AM25" s="4" t="s">
        <v>38</v>
      </c>
      <c r="AS25" s="71">
        <f>IF(O25="základná",K25,0)</f>
        <v>0</v>
      </c>
      <c r="AT25" s="71">
        <f>IF(O25="znížená",K25,0)</f>
        <v>11.55</v>
      </c>
      <c r="AU25" s="71">
        <f>IF(O25="zákl. prenesená",K25,0)</f>
        <v>0</v>
      </c>
      <c r="AV25" s="71">
        <f>IF(O25="zníž. prenesená",K25,0)</f>
        <v>0</v>
      </c>
      <c r="AW25" s="71">
        <f>IF(O25="nulová",K25,0)</f>
        <v>0</v>
      </c>
      <c r="AX25" s="4" t="s">
        <v>44</v>
      </c>
      <c r="AY25" s="71">
        <f>ROUND(P25*H25,2)</f>
        <v>11.55</v>
      </c>
      <c r="AZ25" s="4" t="s">
        <v>43</v>
      </c>
      <c r="BA25" s="70" t="s">
        <v>61</v>
      </c>
    </row>
    <row r="26" spans="1:53" s="1" customFormat="1" ht="16.5" customHeight="1">
      <c r="A26" s="8"/>
      <c r="B26" s="56"/>
      <c r="C26" s="57" t="s">
        <v>82</v>
      </c>
      <c r="D26" s="57" t="s">
        <v>39</v>
      </c>
      <c r="E26" s="58" t="s">
        <v>259</v>
      </c>
      <c r="F26" s="59" t="s">
        <v>260</v>
      </c>
      <c r="G26" s="60" t="s">
        <v>67</v>
      </c>
      <c r="H26" s="61">
        <v>1.4</v>
      </c>
      <c r="I26" s="62">
        <v>0</v>
      </c>
      <c r="J26" s="62">
        <v>109</v>
      </c>
      <c r="K26" s="63">
        <f>ROUND(P26*H26,2)</f>
        <v>152.6</v>
      </c>
      <c r="L26" s="64"/>
      <c r="M26" s="9"/>
      <c r="N26" s="65" t="s">
        <v>0</v>
      </c>
      <c r="O26" s="66" t="s">
        <v>10</v>
      </c>
      <c r="P26" s="67">
        <f>I26+J26</f>
        <v>109</v>
      </c>
      <c r="Q26" s="67">
        <f>ROUND(I26*H26,2)</f>
        <v>0</v>
      </c>
      <c r="R26" s="67">
        <f>ROUND(J26*H26,2)</f>
        <v>152.6</v>
      </c>
      <c r="S26" s="16"/>
      <c r="T26" s="68">
        <f>S26*H26</f>
        <v>0</v>
      </c>
      <c r="U26" s="68">
        <v>2.4157202039999999</v>
      </c>
      <c r="V26" s="68">
        <f>U26*H26</f>
        <v>3.3820082855999996</v>
      </c>
      <c r="W26" s="68">
        <v>0</v>
      </c>
      <c r="X26" s="69">
        <f>W26*H26</f>
        <v>0</v>
      </c>
      <c r="Y26" s="108">
        <v>1.4</v>
      </c>
      <c r="Z26" s="110">
        <f t="shared" si="0"/>
        <v>152.6</v>
      </c>
      <c r="AF26" s="70" t="s">
        <v>43</v>
      </c>
      <c r="AH26" s="70" t="s">
        <v>39</v>
      </c>
      <c r="AI26" s="70" t="s">
        <v>17</v>
      </c>
      <c r="AM26" s="4" t="s">
        <v>38</v>
      </c>
      <c r="AS26" s="71">
        <f>IF(O26="základná",K26,0)</f>
        <v>0</v>
      </c>
      <c r="AT26" s="71">
        <f>IF(O26="znížená",K26,0)</f>
        <v>152.6</v>
      </c>
      <c r="AU26" s="71">
        <f>IF(O26="zákl. prenesená",K26,0)</f>
        <v>0</v>
      </c>
      <c r="AV26" s="71">
        <f>IF(O26="zníž. prenesená",K26,0)</f>
        <v>0</v>
      </c>
      <c r="AW26" s="71">
        <f>IF(O26="nulová",K26,0)</f>
        <v>0</v>
      </c>
      <c r="AX26" s="4" t="s">
        <v>44</v>
      </c>
      <c r="AY26" s="71">
        <f>ROUND(P26*H26,2)</f>
        <v>152.6</v>
      </c>
      <c r="AZ26" s="4" t="s">
        <v>43</v>
      </c>
      <c r="BA26" s="70" t="s">
        <v>64</v>
      </c>
    </row>
    <row r="27" spans="1:53" s="3" customFormat="1" ht="25.9" customHeight="1">
      <c r="B27" s="44"/>
      <c r="D27" s="45" t="s">
        <v>15</v>
      </c>
      <c r="E27" s="46" t="s">
        <v>209</v>
      </c>
      <c r="F27" s="46" t="s">
        <v>210</v>
      </c>
      <c r="I27" s="47"/>
      <c r="J27" s="47"/>
      <c r="K27" s="48">
        <f>AY27</f>
        <v>1.85</v>
      </c>
      <c r="M27" s="44"/>
      <c r="N27" s="49"/>
      <c r="O27" s="50"/>
      <c r="P27" s="50"/>
      <c r="Q27" s="51">
        <f>Q28</f>
        <v>0</v>
      </c>
      <c r="R27" s="51">
        <f>R28</f>
        <v>1.85</v>
      </c>
      <c r="S27" s="50"/>
      <c r="T27" s="52">
        <f>T28</f>
        <v>0</v>
      </c>
      <c r="U27" s="50"/>
      <c r="V27" s="52">
        <f>V28</f>
        <v>0</v>
      </c>
      <c r="W27" s="50"/>
      <c r="X27" s="53">
        <f>X28</f>
        <v>0</v>
      </c>
      <c r="Y27" s="108"/>
      <c r="Z27" s="110"/>
      <c r="AF27" s="45" t="s">
        <v>17</v>
      </c>
      <c r="AH27" s="54" t="s">
        <v>15</v>
      </c>
      <c r="AI27" s="54" t="s">
        <v>16</v>
      </c>
      <c r="AM27" s="45" t="s">
        <v>38</v>
      </c>
      <c r="AY27" s="55">
        <f>AY28</f>
        <v>1.85</v>
      </c>
    </row>
    <row r="28" spans="1:53" s="1" customFormat="1" ht="24" customHeight="1">
      <c r="A28" s="8"/>
      <c r="B28" s="56"/>
      <c r="C28" s="57" t="s">
        <v>57</v>
      </c>
      <c r="D28" s="57" t="s">
        <v>39</v>
      </c>
      <c r="E28" s="58" t="s">
        <v>212</v>
      </c>
      <c r="F28" s="59" t="s">
        <v>213</v>
      </c>
      <c r="G28" s="60" t="s">
        <v>56</v>
      </c>
      <c r="H28" s="61">
        <v>4.1100000000000003</v>
      </c>
      <c r="I28" s="62">
        <v>0</v>
      </c>
      <c r="J28" s="62">
        <v>0.45</v>
      </c>
      <c r="K28" s="63">
        <f>ROUND(P28*H28,2)</f>
        <v>1.85</v>
      </c>
      <c r="L28" s="64"/>
      <c r="M28" s="9"/>
      <c r="N28" s="65" t="s">
        <v>0</v>
      </c>
      <c r="O28" s="66" t="s">
        <v>10</v>
      </c>
      <c r="P28" s="67">
        <f>I28+J28</f>
        <v>0.45</v>
      </c>
      <c r="Q28" s="67">
        <f>ROUND(I28*H28,2)</f>
        <v>0</v>
      </c>
      <c r="R28" s="67">
        <f>ROUND(J28*H28,2)</f>
        <v>1.85</v>
      </c>
      <c r="S28" s="16"/>
      <c r="T28" s="68">
        <f>S28*H28</f>
        <v>0</v>
      </c>
      <c r="U28" s="68">
        <v>0</v>
      </c>
      <c r="V28" s="68">
        <f>U28*H28</f>
        <v>0</v>
      </c>
      <c r="W28" s="68">
        <v>0</v>
      </c>
      <c r="X28" s="69">
        <f>W28*H28</f>
        <v>0</v>
      </c>
      <c r="Y28" s="108">
        <v>4.1100000000000003</v>
      </c>
      <c r="Z28" s="110">
        <f t="shared" si="0"/>
        <v>1.8495000000000001</v>
      </c>
      <c r="AF28" s="70" t="s">
        <v>43</v>
      </c>
      <c r="AH28" s="70" t="s">
        <v>39</v>
      </c>
      <c r="AI28" s="70" t="s">
        <v>17</v>
      </c>
      <c r="AM28" s="4" t="s">
        <v>38</v>
      </c>
      <c r="AS28" s="71">
        <f>IF(O28="základná",K28,0)</f>
        <v>0</v>
      </c>
      <c r="AT28" s="71">
        <f>IF(O28="znížená",K28,0)</f>
        <v>1.85</v>
      </c>
      <c r="AU28" s="71">
        <f>IF(O28="zákl. prenesená",K28,0)</f>
        <v>0</v>
      </c>
      <c r="AV28" s="71">
        <f>IF(O28="zníž. prenesená",K28,0)</f>
        <v>0</v>
      </c>
      <c r="AW28" s="71">
        <f>IF(O28="nulová",K28,0)</f>
        <v>0</v>
      </c>
      <c r="AX28" s="4" t="s">
        <v>44</v>
      </c>
      <c r="AY28" s="71">
        <f>ROUND(P28*H28,2)</f>
        <v>1.85</v>
      </c>
      <c r="AZ28" s="4" t="s">
        <v>43</v>
      </c>
      <c r="BA28" s="70" t="s">
        <v>88</v>
      </c>
    </row>
    <row r="29" spans="1:53" s="3" customFormat="1" ht="25.9" customHeight="1">
      <c r="B29" s="44"/>
      <c r="D29" s="45" t="s">
        <v>15</v>
      </c>
      <c r="E29" s="46" t="s">
        <v>261</v>
      </c>
      <c r="F29" s="46" t="s">
        <v>262</v>
      </c>
      <c r="I29" s="47"/>
      <c r="J29" s="47"/>
      <c r="K29" s="48">
        <f>AY29</f>
        <v>5544</v>
      </c>
      <c r="M29" s="44"/>
      <c r="N29" s="49"/>
      <c r="O29" s="50"/>
      <c r="P29" s="50"/>
      <c r="Q29" s="51">
        <f>SUM(Q30:Q31)</f>
        <v>0</v>
      </c>
      <c r="R29" s="51">
        <f>SUM(R30:R31)</f>
        <v>5544</v>
      </c>
      <c r="S29" s="50"/>
      <c r="T29" s="52">
        <f>SUM(T30:T31)</f>
        <v>0</v>
      </c>
      <c r="U29" s="50"/>
      <c r="V29" s="52">
        <f>SUM(V30:V31)</f>
        <v>0</v>
      </c>
      <c r="W29" s="50"/>
      <c r="X29" s="53">
        <f>SUM(X30:X31)</f>
        <v>0</v>
      </c>
      <c r="Y29" s="108"/>
      <c r="Z29" s="110"/>
      <c r="AF29" s="45" t="s">
        <v>47</v>
      </c>
      <c r="AH29" s="54" t="s">
        <v>15</v>
      </c>
      <c r="AI29" s="54" t="s">
        <v>16</v>
      </c>
      <c r="AM29" s="45" t="s">
        <v>38</v>
      </c>
      <c r="AY29" s="55">
        <f>SUM(AY30:AY31)</f>
        <v>5544</v>
      </c>
    </row>
    <row r="30" spans="1:53" s="1" customFormat="1" ht="50.25" customHeight="1">
      <c r="A30" s="8"/>
      <c r="B30" s="56"/>
      <c r="C30" s="57" t="s">
        <v>52</v>
      </c>
      <c r="D30" s="57" t="s">
        <v>39</v>
      </c>
      <c r="E30" s="58" t="s">
        <v>263</v>
      </c>
      <c r="F30" s="59" t="s">
        <v>348</v>
      </c>
      <c r="G30" s="60" t="s">
        <v>123</v>
      </c>
      <c r="H30" s="61">
        <v>7</v>
      </c>
      <c r="I30" s="62">
        <v>0</v>
      </c>
      <c r="J30" s="62">
        <v>450</v>
      </c>
      <c r="K30" s="63">
        <f>ROUND(P30*H30,2)</f>
        <v>3150</v>
      </c>
      <c r="L30" s="64"/>
      <c r="M30" s="9"/>
      <c r="N30" s="65" t="s">
        <v>0</v>
      </c>
      <c r="O30" s="66" t="s">
        <v>10</v>
      </c>
      <c r="P30" s="67">
        <f>I30+J30</f>
        <v>450</v>
      </c>
      <c r="Q30" s="67">
        <f>ROUND(I30*H30,2)</f>
        <v>0</v>
      </c>
      <c r="R30" s="67">
        <f>ROUND(J30*H30,2)</f>
        <v>3150</v>
      </c>
      <c r="S30" s="16"/>
      <c r="T30" s="68">
        <f>S30*H30</f>
        <v>0</v>
      </c>
      <c r="U30" s="68">
        <v>0</v>
      </c>
      <c r="V30" s="68">
        <f>U30*H30</f>
        <v>0</v>
      </c>
      <c r="W30" s="68">
        <v>0</v>
      </c>
      <c r="X30" s="69">
        <f>W30*H30</f>
        <v>0</v>
      </c>
      <c r="Y30" s="108">
        <v>7</v>
      </c>
      <c r="Z30" s="110">
        <f t="shared" si="0"/>
        <v>3150</v>
      </c>
      <c r="AF30" s="70" t="s">
        <v>177</v>
      </c>
      <c r="AH30" s="70" t="s">
        <v>39</v>
      </c>
      <c r="AI30" s="70" t="s">
        <v>17</v>
      </c>
      <c r="AM30" s="4" t="s">
        <v>38</v>
      </c>
      <c r="AS30" s="71">
        <f>IF(O30="základná",K30,0)</f>
        <v>0</v>
      </c>
      <c r="AT30" s="71">
        <f>IF(O30="znížená",K30,0)</f>
        <v>3150</v>
      </c>
      <c r="AU30" s="71">
        <f>IF(O30="zákl. prenesená",K30,0)</f>
        <v>0</v>
      </c>
      <c r="AV30" s="71">
        <f>IF(O30="zníž. prenesená",K30,0)</f>
        <v>0</v>
      </c>
      <c r="AW30" s="71">
        <f>IF(O30="nulová",K30,0)</f>
        <v>0</v>
      </c>
      <c r="AX30" s="4" t="s">
        <v>44</v>
      </c>
      <c r="AY30" s="71">
        <f>ROUND(P30*H30,2)</f>
        <v>3150</v>
      </c>
      <c r="AZ30" s="4" t="s">
        <v>177</v>
      </c>
      <c r="BA30" s="70" t="s">
        <v>91</v>
      </c>
    </row>
    <row r="31" spans="1:53" s="1" customFormat="1" ht="24" customHeight="1">
      <c r="A31" s="8"/>
      <c r="B31" s="56"/>
      <c r="C31" s="57" t="s">
        <v>61</v>
      </c>
      <c r="D31" s="57" t="s">
        <v>39</v>
      </c>
      <c r="E31" s="58" t="s">
        <v>264</v>
      </c>
      <c r="F31" s="59" t="s">
        <v>349</v>
      </c>
      <c r="G31" s="60" t="s">
        <v>123</v>
      </c>
      <c r="H31" s="61">
        <v>7</v>
      </c>
      <c r="I31" s="62">
        <v>0</v>
      </c>
      <c r="J31" s="62">
        <v>342</v>
      </c>
      <c r="K31" s="63">
        <f>ROUND(P31*H31,2)</f>
        <v>2394</v>
      </c>
      <c r="L31" s="64"/>
      <c r="M31" s="9"/>
      <c r="N31" s="72" t="s">
        <v>0</v>
      </c>
      <c r="O31" s="73" t="s">
        <v>10</v>
      </c>
      <c r="P31" s="74">
        <f>I31+J31</f>
        <v>342</v>
      </c>
      <c r="Q31" s="74">
        <f>ROUND(I31*H31,2)</f>
        <v>0</v>
      </c>
      <c r="R31" s="74">
        <f>ROUND(J31*H31,2)</f>
        <v>2394</v>
      </c>
      <c r="S31" s="75"/>
      <c r="T31" s="76">
        <f>S31*H31</f>
        <v>0</v>
      </c>
      <c r="U31" s="76">
        <v>0</v>
      </c>
      <c r="V31" s="76">
        <f>U31*H31</f>
        <v>0</v>
      </c>
      <c r="W31" s="76">
        <v>0</v>
      </c>
      <c r="X31" s="77">
        <f>W31*H31</f>
        <v>0</v>
      </c>
      <c r="Y31" s="108">
        <v>7</v>
      </c>
      <c r="Z31" s="110">
        <f t="shared" si="0"/>
        <v>2394</v>
      </c>
      <c r="AF31" s="70" t="s">
        <v>177</v>
      </c>
      <c r="AH31" s="70" t="s">
        <v>39</v>
      </c>
      <c r="AI31" s="70" t="s">
        <v>17</v>
      </c>
      <c r="AM31" s="4" t="s">
        <v>38</v>
      </c>
      <c r="AS31" s="71">
        <f>IF(O31="základná",K31,0)</f>
        <v>0</v>
      </c>
      <c r="AT31" s="71">
        <f>IF(O31="znížená",K31,0)</f>
        <v>2394</v>
      </c>
      <c r="AU31" s="71">
        <f>IF(O31="zákl. prenesená",K31,0)</f>
        <v>0</v>
      </c>
      <c r="AV31" s="71">
        <f>IF(O31="zníž. prenesená",K31,0)</f>
        <v>0</v>
      </c>
      <c r="AW31" s="71">
        <f>IF(O31="nulová",K31,0)</f>
        <v>0</v>
      </c>
      <c r="AX31" s="4" t="s">
        <v>44</v>
      </c>
      <c r="AY31" s="71">
        <f>ROUND(P31*H31,2)</f>
        <v>2394</v>
      </c>
      <c r="AZ31" s="4" t="s">
        <v>177</v>
      </c>
      <c r="BA31" s="70" t="s">
        <v>95</v>
      </c>
    </row>
    <row r="32" spans="1:53" s="1" customFormat="1" ht="6.95" customHeight="1">
      <c r="A32" s="8"/>
      <c r="B32" s="11"/>
      <c r="C32" s="12"/>
      <c r="D32" s="12"/>
      <c r="E32" s="12"/>
      <c r="F32" s="12"/>
      <c r="G32" s="12"/>
      <c r="H32" s="12"/>
      <c r="I32" s="28"/>
      <c r="J32" s="28"/>
      <c r="K32" s="12"/>
      <c r="L32" s="12"/>
      <c r="M32" s="9"/>
      <c r="N32" s="8"/>
      <c r="P32" s="8"/>
      <c r="Q32" s="8"/>
      <c r="R32" s="8"/>
      <c r="S32" s="8"/>
      <c r="T32" s="8"/>
      <c r="U32" s="8"/>
      <c r="V32" s="8"/>
      <c r="W32" s="8"/>
      <c r="X32" s="8"/>
    </row>
    <row r="33" spans="26:26" ht="12.75">
      <c r="Z33" s="106">
        <f>SUM(Z19:Z31)</f>
        <v>5774.7075000000004</v>
      </c>
    </row>
  </sheetData>
  <autoFilter ref="C16:L31"/>
  <mergeCells count="2">
    <mergeCell ref="E7:H7"/>
    <mergeCell ref="E9:H9"/>
  </mergeCells>
  <phoneticPr fontId="0" type="noConversion"/>
  <pageMargins left="0.39374999999999999" right="0.39374999999999999" top="0.39374999999999999" bottom="0.39374999999999999" header="0" footer="0"/>
  <pageSetup paperSize="9" scale="57" fitToHeight="100" orientation="portrait" blackAndWhite="1" r:id="rId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3:BA62"/>
  <sheetViews>
    <sheetView showGridLines="0" tabSelected="1" topLeftCell="A14" workbookViewId="0">
      <selection activeCell="AD57" sqref="AD57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style="24" customWidth="1"/>
    <col min="11" max="11" width="20.1640625" customWidth="1"/>
    <col min="12" max="12" width="15.5" hidden="1" customWidth="1"/>
    <col min="14" max="14" width="10.83203125" hidden="1" customWidth="1"/>
    <col min="15" max="15" width="9.33203125" hidden="1" customWidth="1"/>
    <col min="16" max="24" width="14.1640625" hidden="1" customWidth="1"/>
    <col min="25" max="25" width="15.33203125" customWidth="1"/>
    <col min="26" max="26" width="16.33203125" customWidth="1"/>
    <col min="32" max="53" width="9.33203125" hidden="1" customWidth="1"/>
  </cols>
  <sheetData>
    <row r="3" spans="1:26" s="1" customFormat="1" ht="6.95" customHeight="1">
      <c r="A3" s="8"/>
      <c r="B3" s="13"/>
      <c r="C3" s="14"/>
      <c r="D3" s="14"/>
      <c r="E3" s="14"/>
      <c r="F3" s="14"/>
      <c r="G3" s="14"/>
      <c r="H3" s="14"/>
      <c r="I3" s="29"/>
      <c r="J3" s="29"/>
      <c r="K3" s="14"/>
      <c r="L3" s="14"/>
      <c r="M3" s="10"/>
      <c r="S3" s="8"/>
      <c r="T3" s="8"/>
      <c r="U3" s="8"/>
      <c r="V3" s="8"/>
      <c r="W3" s="8"/>
      <c r="X3" s="8"/>
      <c r="Y3" s="8"/>
      <c r="Z3" s="8"/>
    </row>
    <row r="4" spans="1:26" s="1" customFormat="1" ht="24.95" customHeight="1">
      <c r="A4" s="8"/>
      <c r="B4" s="9"/>
      <c r="C4" s="5"/>
      <c r="D4" s="8"/>
      <c r="E4" s="114" t="s">
        <v>353</v>
      </c>
      <c r="F4" s="8"/>
      <c r="G4" s="8"/>
      <c r="H4" s="8"/>
      <c r="I4" s="25"/>
      <c r="J4" s="25"/>
      <c r="K4" s="8"/>
      <c r="L4" s="8"/>
      <c r="M4" s="10"/>
      <c r="S4" s="8"/>
      <c r="T4" s="8"/>
      <c r="U4" s="8"/>
      <c r="V4" s="8"/>
      <c r="W4" s="8"/>
      <c r="X4" s="8"/>
      <c r="Y4" s="8"/>
      <c r="Z4" s="8"/>
    </row>
    <row r="5" spans="1:26" s="1" customFormat="1" ht="6.95" customHeight="1">
      <c r="A5" s="8"/>
      <c r="B5" s="9"/>
      <c r="C5" s="8"/>
      <c r="D5" s="8"/>
      <c r="E5" s="8"/>
      <c r="F5" s="8"/>
      <c r="G5" s="8"/>
      <c r="H5" s="8"/>
      <c r="I5" s="25"/>
      <c r="J5" s="25"/>
      <c r="K5" s="8"/>
      <c r="L5" s="8"/>
      <c r="M5" s="10"/>
      <c r="S5" s="8"/>
      <c r="T5" s="8"/>
      <c r="U5" s="8"/>
      <c r="V5" s="8"/>
      <c r="W5" s="8"/>
      <c r="X5" s="8"/>
      <c r="Y5" s="8"/>
      <c r="Z5" s="8"/>
    </row>
    <row r="6" spans="1:26" s="1" customFormat="1" ht="12" customHeight="1">
      <c r="A6" s="8"/>
      <c r="B6" s="9"/>
      <c r="C6" s="7" t="s">
        <v>2</v>
      </c>
      <c r="D6" s="8"/>
      <c r="E6" s="8"/>
      <c r="F6" s="8"/>
      <c r="G6" s="8"/>
      <c r="H6" s="8"/>
      <c r="I6" s="25"/>
      <c r="J6" s="25"/>
      <c r="K6" s="8"/>
      <c r="L6" s="8"/>
      <c r="M6" s="10"/>
      <c r="S6" s="8"/>
      <c r="T6" s="8"/>
      <c r="U6" s="8"/>
      <c r="V6" s="8"/>
      <c r="W6" s="8"/>
      <c r="X6" s="8"/>
      <c r="Y6" s="8"/>
      <c r="Z6" s="8"/>
    </row>
    <row r="7" spans="1:26" s="1" customFormat="1" ht="16.5" customHeight="1">
      <c r="A7" s="8"/>
      <c r="B7" s="9"/>
      <c r="C7" s="8"/>
      <c r="D7" s="8"/>
      <c r="E7" s="124" t="s">
        <v>358</v>
      </c>
      <c r="F7" s="125"/>
      <c r="G7" s="125"/>
      <c r="H7" s="125"/>
      <c r="I7" s="25"/>
      <c r="J7" s="25"/>
      <c r="K7" s="8"/>
      <c r="L7" s="8"/>
      <c r="M7" s="10"/>
      <c r="S7" s="8"/>
      <c r="T7" s="8"/>
      <c r="U7" s="8"/>
      <c r="V7" s="8"/>
      <c r="W7" s="8"/>
      <c r="X7" s="8"/>
      <c r="Y7" s="8"/>
      <c r="Z7" s="8"/>
    </row>
    <row r="8" spans="1:26" s="1" customFormat="1" ht="12" customHeight="1">
      <c r="A8" s="8"/>
      <c r="B8" s="9"/>
      <c r="C8" s="7" t="s">
        <v>18</v>
      </c>
      <c r="D8" s="8"/>
      <c r="E8" s="8"/>
      <c r="F8" s="8"/>
      <c r="G8" s="8"/>
      <c r="H8" s="8"/>
      <c r="I8" s="25"/>
      <c r="J8" s="25"/>
      <c r="K8" s="8"/>
      <c r="L8" s="8"/>
      <c r="M8" s="10"/>
      <c r="S8" s="8"/>
      <c r="T8" s="8"/>
      <c r="U8" s="8"/>
      <c r="V8" s="8"/>
      <c r="W8" s="8"/>
      <c r="X8" s="8"/>
      <c r="Y8" s="8"/>
      <c r="Z8" s="8"/>
    </row>
    <row r="9" spans="1:26" s="1" customFormat="1" ht="16.5" customHeight="1">
      <c r="A9" s="8"/>
      <c r="B9" s="9"/>
      <c r="C9" s="8"/>
      <c r="D9" s="8"/>
      <c r="E9" s="126" t="s">
        <v>361</v>
      </c>
      <c r="F9" s="127"/>
      <c r="G9" s="127"/>
      <c r="H9" s="127"/>
      <c r="I9" s="25"/>
      <c r="J9" s="25"/>
      <c r="K9" s="8"/>
      <c r="L9" s="8"/>
      <c r="M9" s="10"/>
      <c r="S9" s="8"/>
      <c r="T9" s="8"/>
      <c r="U9" s="8"/>
      <c r="V9" s="8"/>
      <c r="W9" s="8"/>
      <c r="X9" s="8"/>
      <c r="Y9" s="8"/>
      <c r="Z9" s="8"/>
    </row>
    <row r="10" spans="1:26" s="1" customFormat="1" ht="6.95" customHeight="1">
      <c r="A10" s="8"/>
      <c r="B10" s="9"/>
      <c r="C10" s="8"/>
      <c r="D10" s="8"/>
      <c r="E10" s="8"/>
      <c r="F10" s="8"/>
      <c r="G10" s="8"/>
      <c r="H10" s="8"/>
      <c r="I10" s="25"/>
      <c r="J10" s="25"/>
      <c r="K10" s="8"/>
      <c r="L10" s="8"/>
      <c r="M10" s="10"/>
      <c r="S10" s="8"/>
      <c r="T10" s="8"/>
      <c r="U10" s="8"/>
      <c r="V10" s="8"/>
      <c r="W10" s="8"/>
      <c r="X10" s="8"/>
      <c r="Y10" s="8"/>
      <c r="Z10" s="8"/>
    </row>
    <row r="11" spans="1:26" s="1" customFormat="1" ht="12" customHeight="1">
      <c r="A11" s="8"/>
      <c r="B11" s="9"/>
      <c r="C11" s="7" t="s">
        <v>3</v>
      </c>
      <c r="D11" s="8"/>
      <c r="E11" s="8"/>
      <c r="F11" s="6"/>
      <c r="G11" s="8"/>
      <c r="H11" s="8"/>
      <c r="I11" s="26" t="s">
        <v>4</v>
      </c>
      <c r="J11" s="27"/>
      <c r="K11" s="8"/>
      <c r="L11" s="8"/>
      <c r="M11" s="10"/>
      <c r="S11" s="8"/>
      <c r="T11" s="8"/>
      <c r="U11" s="8"/>
      <c r="V11" s="8"/>
      <c r="W11" s="8"/>
      <c r="X11" s="8"/>
      <c r="Y11" s="8"/>
      <c r="Z11" s="8"/>
    </row>
    <row r="12" spans="1:26" s="1" customFormat="1" ht="6.95" customHeight="1">
      <c r="A12" s="8"/>
      <c r="B12" s="9"/>
      <c r="C12" s="8"/>
      <c r="D12" s="8"/>
      <c r="E12" s="8"/>
      <c r="F12" s="8"/>
      <c r="G12" s="8"/>
      <c r="H12" s="8"/>
      <c r="I12" s="25"/>
      <c r="J12" s="25"/>
      <c r="K12" s="8"/>
      <c r="L12" s="8"/>
      <c r="M12" s="10"/>
      <c r="S12" s="8"/>
      <c r="T12" s="8"/>
      <c r="U12" s="8"/>
      <c r="V12" s="8"/>
      <c r="W12" s="8"/>
      <c r="X12" s="8"/>
      <c r="Y12" s="8"/>
      <c r="Z12" s="8"/>
    </row>
    <row r="13" spans="1:26" s="1" customFormat="1" ht="15.2" customHeight="1">
      <c r="A13" s="8"/>
      <c r="B13" s="9"/>
      <c r="C13" s="7" t="s">
        <v>5</v>
      </c>
      <c r="D13" s="8"/>
      <c r="E13" s="8"/>
      <c r="F13" s="6"/>
      <c r="G13" s="8"/>
      <c r="H13" s="8"/>
      <c r="I13" s="26" t="s">
        <v>7</v>
      </c>
      <c r="J13" s="30"/>
      <c r="K13" s="8"/>
      <c r="L13" s="8"/>
      <c r="M13" s="10"/>
      <c r="S13" s="8"/>
      <c r="T13" s="8"/>
      <c r="U13" s="8"/>
      <c r="V13" s="8"/>
      <c r="W13" s="8"/>
      <c r="X13" s="8"/>
      <c r="Y13" s="8"/>
      <c r="Z13" s="8"/>
    </row>
    <row r="14" spans="1:26" s="1" customFormat="1" ht="15.2" customHeight="1">
      <c r="A14" s="8"/>
      <c r="B14" s="9"/>
      <c r="C14" s="7" t="s">
        <v>6</v>
      </c>
      <c r="D14" s="8"/>
      <c r="E14" s="8"/>
      <c r="F14" s="6"/>
      <c r="G14" s="8"/>
      <c r="H14" s="8"/>
      <c r="I14" s="26" t="s">
        <v>8</v>
      </c>
      <c r="J14" s="30" t="e">
        <f>#REF!</f>
        <v>#REF!</v>
      </c>
      <c r="K14" s="8"/>
      <c r="L14" s="8"/>
      <c r="M14" s="10"/>
      <c r="S14" s="8"/>
      <c r="T14" s="8"/>
      <c r="U14" s="8"/>
      <c r="V14" s="8"/>
      <c r="W14" s="8"/>
      <c r="X14" s="8"/>
      <c r="Y14" s="8"/>
      <c r="Z14" s="8"/>
    </row>
    <row r="15" spans="1:26" s="1" customFormat="1" ht="10.35" customHeight="1">
      <c r="A15" s="8"/>
      <c r="B15" s="9"/>
      <c r="C15" s="8"/>
      <c r="D15" s="8"/>
      <c r="E15" s="8"/>
      <c r="F15" s="8"/>
      <c r="G15" s="8"/>
      <c r="H15" s="8"/>
      <c r="I15" s="25"/>
      <c r="J15" s="25"/>
      <c r="K15" s="8"/>
      <c r="L15" s="8"/>
      <c r="M15" s="10"/>
      <c r="S15" s="8"/>
      <c r="T15" s="8"/>
      <c r="U15" s="8"/>
      <c r="V15" s="8"/>
      <c r="W15" s="8"/>
      <c r="X15" s="8"/>
      <c r="Y15" s="8"/>
      <c r="Z15" s="8"/>
    </row>
    <row r="16" spans="1:26" s="2" customFormat="1" ht="29.25" customHeight="1">
      <c r="A16" s="31"/>
      <c r="B16" s="32"/>
      <c r="C16" s="33" t="s">
        <v>22</v>
      </c>
      <c r="D16" s="34" t="s">
        <v>14</v>
      </c>
      <c r="E16" s="34" t="s">
        <v>12</v>
      </c>
      <c r="F16" s="34" t="s">
        <v>13</v>
      </c>
      <c r="G16" s="34" t="s">
        <v>23</v>
      </c>
      <c r="H16" s="34" t="s">
        <v>24</v>
      </c>
      <c r="I16" s="35" t="s">
        <v>25</v>
      </c>
      <c r="J16" s="35" t="s">
        <v>26</v>
      </c>
      <c r="K16" s="36" t="s">
        <v>19</v>
      </c>
      <c r="L16" s="37" t="s">
        <v>27</v>
      </c>
      <c r="M16" s="38"/>
      <c r="N16" s="18" t="s">
        <v>0</v>
      </c>
      <c r="O16" s="19" t="s">
        <v>9</v>
      </c>
      <c r="P16" s="19" t="s">
        <v>28</v>
      </c>
      <c r="Q16" s="19" t="s">
        <v>29</v>
      </c>
      <c r="R16" s="19" t="s">
        <v>30</v>
      </c>
      <c r="S16" s="19" t="s">
        <v>31</v>
      </c>
      <c r="T16" s="19" t="s">
        <v>32</v>
      </c>
      <c r="U16" s="19" t="s">
        <v>33</v>
      </c>
      <c r="V16" s="19" t="s">
        <v>34</v>
      </c>
      <c r="W16" s="19" t="s">
        <v>35</v>
      </c>
      <c r="X16" s="20" t="s">
        <v>36</v>
      </c>
      <c r="Y16" s="31"/>
      <c r="Z16" s="31"/>
    </row>
    <row r="17" spans="1:53" s="1" customFormat="1" ht="22.9" customHeight="1">
      <c r="A17" s="8"/>
      <c r="B17" s="9"/>
      <c r="C17" s="23" t="s">
        <v>20</v>
      </c>
      <c r="D17" s="8"/>
      <c r="E17" s="8"/>
      <c r="F17" s="8"/>
      <c r="G17" s="8"/>
      <c r="H17" s="8"/>
      <c r="I17" s="25"/>
      <c r="J17" s="25"/>
      <c r="K17" s="39">
        <f>AY17</f>
        <v>21020.46</v>
      </c>
      <c r="L17" s="8"/>
      <c r="M17" s="9"/>
      <c r="N17" s="21"/>
      <c r="O17" s="15"/>
      <c r="P17" s="22"/>
      <c r="Q17" s="40">
        <f>Q18+Q36</f>
        <v>13538.16</v>
      </c>
      <c r="R17" s="40">
        <f>R18+R36</f>
        <v>7482.2999999999984</v>
      </c>
      <c r="S17" s="22"/>
      <c r="T17" s="41">
        <f>T18+T36</f>
        <v>0</v>
      </c>
      <c r="U17" s="22"/>
      <c r="V17" s="41">
        <f>V18+V36</f>
        <v>0</v>
      </c>
      <c r="W17" s="22"/>
      <c r="X17" s="42">
        <f>X18+X36</f>
        <v>0</v>
      </c>
      <c r="Y17" s="8" t="s">
        <v>354</v>
      </c>
      <c r="Z17" s="115"/>
      <c r="AH17" s="4" t="s">
        <v>15</v>
      </c>
      <c r="AI17" s="4" t="s">
        <v>21</v>
      </c>
      <c r="AY17" s="43">
        <f>AY18+AY36</f>
        <v>21020.46</v>
      </c>
    </row>
    <row r="18" spans="1:53" s="3" customFormat="1" ht="25.9" customHeight="1">
      <c r="B18" s="44"/>
      <c r="D18" s="45" t="s">
        <v>15</v>
      </c>
      <c r="E18" s="46" t="s">
        <v>265</v>
      </c>
      <c r="F18" s="46" t="s">
        <v>266</v>
      </c>
      <c r="I18" s="47"/>
      <c r="J18" s="47"/>
      <c r="K18" s="48">
        <f>AY18</f>
        <v>6712.8399999999983</v>
      </c>
      <c r="M18" s="44"/>
      <c r="N18" s="49"/>
      <c r="O18" s="50"/>
      <c r="P18" s="50"/>
      <c r="Q18" s="51">
        <f>SUM(Q19:Q35)</f>
        <v>0</v>
      </c>
      <c r="R18" s="51">
        <f>SUM(R19:R35)</f>
        <v>6712.8399999999983</v>
      </c>
      <c r="S18" s="50"/>
      <c r="T18" s="52">
        <f>SUM(T19:T35)</f>
        <v>0</v>
      </c>
      <c r="U18" s="50"/>
      <c r="V18" s="52">
        <f>SUM(V19:V35)</f>
        <v>0</v>
      </c>
      <c r="W18" s="50"/>
      <c r="X18" s="53">
        <f>SUM(X19:X35)</f>
        <v>0</v>
      </c>
      <c r="Y18" s="98" t="s">
        <v>350</v>
      </c>
      <c r="Z18" s="99" t="s">
        <v>351</v>
      </c>
      <c r="AF18" s="45" t="s">
        <v>17</v>
      </c>
      <c r="AH18" s="54" t="s">
        <v>15</v>
      </c>
      <c r="AI18" s="54" t="s">
        <v>16</v>
      </c>
      <c r="AM18" s="45" t="s">
        <v>38</v>
      </c>
      <c r="AY18" s="55">
        <f>SUM(AY19:AY35)</f>
        <v>6712.8399999999983</v>
      </c>
    </row>
    <row r="19" spans="1:53" s="1" customFormat="1" ht="16.5" customHeight="1">
      <c r="A19" s="8"/>
      <c r="B19" s="56"/>
      <c r="C19" s="57" t="s">
        <v>17</v>
      </c>
      <c r="D19" s="57" t="s">
        <v>39</v>
      </c>
      <c r="E19" s="58" t="s">
        <v>267</v>
      </c>
      <c r="F19" s="59" t="s">
        <v>268</v>
      </c>
      <c r="G19" s="60" t="s">
        <v>67</v>
      </c>
      <c r="H19" s="61">
        <v>99</v>
      </c>
      <c r="I19" s="62">
        <v>0</v>
      </c>
      <c r="J19" s="62">
        <v>9.3000000000000007</v>
      </c>
      <c r="K19" s="63">
        <f t="shared" ref="K19:K29" si="0">ROUND(P19*H19,2)</f>
        <v>920.7</v>
      </c>
      <c r="L19" s="64"/>
      <c r="M19" s="9"/>
      <c r="N19" s="65" t="s">
        <v>0</v>
      </c>
      <c r="O19" s="66" t="s">
        <v>10</v>
      </c>
      <c r="P19" s="67">
        <f t="shared" ref="P19:P29" si="1">I19+J19</f>
        <v>9.3000000000000007</v>
      </c>
      <c r="Q19" s="67">
        <f t="shared" ref="Q19:Q29" si="2">ROUND(I19*H19,2)</f>
        <v>0</v>
      </c>
      <c r="R19" s="67">
        <f t="shared" ref="R19:R29" si="3">ROUND(J19*H19,2)</f>
        <v>920.7</v>
      </c>
      <c r="S19" s="16"/>
      <c r="T19" s="68">
        <f t="shared" ref="T19:T29" si="4">S19*H19</f>
        <v>0</v>
      </c>
      <c r="U19" s="68">
        <v>0</v>
      </c>
      <c r="V19" s="68">
        <f t="shared" ref="V19:V29" si="5">U19*H19</f>
        <v>0</v>
      </c>
      <c r="W19" s="68">
        <v>0</v>
      </c>
      <c r="X19" s="69">
        <f t="shared" ref="X19:X29" si="6">W19*H19</f>
        <v>0</v>
      </c>
      <c r="Y19" s="111">
        <v>99</v>
      </c>
      <c r="Z19" s="112">
        <f>SUM(Y19*J19)</f>
        <v>920.7</v>
      </c>
      <c r="AF19" s="70" t="s">
        <v>43</v>
      </c>
      <c r="AH19" s="70" t="s">
        <v>39</v>
      </c>
      <c r="AI19" s="70" t="s">
        <v>17</v>
      </c>
      <c r="AM19" s="4" t="s">
        <v>38</v>
      </c>
      <c r="AS19" s="71">
        <f t="shared" ref="AS19:AS29" si="7">IF(O19="základná",K19,0)</f>
        <v>0</v>
      </c>
      <c r="AT19" s="71">
        <f t="shared" ref="AT19:AT29" si="8">IF(O19="znížená",K19,0)</f>
        <v>920.7</v>
      </c>
      <c r="AU19" s="71">
        <f t="shared" ref="AU19:AU29" si="9">IF(O19="zákl. prenesená",K19,0)</f>
        <v>0</v>
      </c>
      <c r="AV19" s="71">
        <f t="shared" ref="AV19:AV29" si="10">IF(O19="zníž. prenesená",K19,0)</f>
        <v>0</v>
      </c>
      <c r="AW19" s="71">
        <f t="shared" ref="AW19:AW29" si="11">IF(O19="nulová",K19,0)</f>
        <v>0</v>
      </c>
      <c r="AX19" s="4" t="s">
        <v>44</v>
      </c>
      <c r="AY19" s="71">
        <f t="shared" ref="AY19:AY29" si="12">ROUND(P19*H19,2)</f>
        <v>920.7</v>
      </c>
      <c r="AZ19" s="4" t="s">
        <v>43</v>
      </c>
      <c r="BA19" s="70" t="s">
        <v>44</v>
      </c>
    </row>
    <row r="20" spans="1:53" s="1" customFormat="1" ht="16.5" customHeight="1">
      <c r="A20" s="8"/>
      <c r="B20" s="56"/>
      <c r="C20" s="57" t="s">
        <v>44</v>
      </c>
      <c r="D20" s="57" t="s">
        <v>39</v>
      </c>
      <c r="E20" s="58" t="s">
        <v>269</v>
      </c>
      <c r="F20" s="59" t="s">
        <v>270</v>
      </c>
      <c r="G20" s="60" t="s">
        <v>67</v>
      </c>
      <c r="H20" s="61">
        <v>97.3</v>
      </c>
      <c r="I20" s="62">
        <v>0</v>
      </c>
      <c r="J20" s="62">
        <v>7.55</v>
      </c>
      <c r="K20" s="63">
        <f t="shared" si="0"/>
        <v>734.62</v>
      </c>
      <c r="L20" s="64"/>
      <c r="M20" s="9"/>
      <c r="N20" s="65" t="s">
        <v>0</v>
      </c>
      <c r="O20" s="66" t="s">
        <v>10</v>
      </c>
      <c r="P20" s="67">
        <f t="shared" si="1"/>
        <v>7.55</v>
      </c>
      <c r="Q20" s="67">
        <f t="shared" si="2"/>
        <v>0</v>
      </c>
      <c r="R20" s="67">
        <f t="shared" si="3"/>
        <v>734.62</v>
      </c>
      <c r="S20" s="16"/>
      <c r="T20" s="68">
        <f t="shared" si="4"/>
        <v>0</v>
      </c>
      <c r="U20" s="68">
        <v>0</v>
      </c>
      <c r="V20" s="68">
        <f t="shared" si="5"/>
        <v>0</v>
      </c>
      <c r="W20" s="68">
        <v>0</v>
      </c>
      <c r="X20" s="69">
        <f t="shared" si="6"/>
        <v>0</v>
      </c>
      <c r="Y20" s="111">
        <v>97.3</v>
      </c>
      <c r="Z20" s="112">
        <f t="shared" ref="Z20:Z35" si="13">SUM(Y20*J20)</f>
        <v>734.61500000000001</v>
      </c>
      <c r="AF20" s="70" t="s">
        <v>43</v>
      </c>
      <c r="AH20" s="70" t="s">
        <v>39</v>
      </c>
      <c r="AI20" s="70" t="s">
        <v>17</v>
      </c>
      <c r="AM20" s="4" t="s">
        <v>38</v>
      </c>
      <c r="AS20" s="71">
        <f t="shared" si="7"/>
        <v>0</v>
      </c>
      <c r="AT20" s="71">
        <f t="shared" si="8"/>
        <v>734.62</v>
      </c>
      <c r="AU20" s="71">
        <f t="shared" si="9"/>
        <v>0</v>
      </c>
      <c r="AV20" s="71">
        <f t="shared" si="10"/>
        <v>0</v>
      </c>
      <c r="AW20" s="71">
        <f t="shared" si="11"/>
        <v>0</v>
      </c>
      <c r="AX20" s="4" t="s">
        <v>44</v>
      </c>
      <c r="AY20" s="71">
        <f t="shared" si="12"/>
        <v>734.62</v>
      </c>
      <c r="AZ20" s="4" t="s">
        <v>43</v>
      </c>
      <c r="BA20" s="70" t="s">
        <v>43</v>
      </c>
    </row>
    <row r="21" spans="1:53" s="1" customFormat="1" ht="16.5" customHeight="1">
      <c r="A21" s="8"/>
      <c r="B21" s="56"/>
      <c r="C21" s="57" t="s">
        <v>47</v>
      </c>
      <c r="D21" s="57" t="s">
        <v>39</v>
      </c>
      <c r="E21" s="58" t="s">
        <v>271</v>
      </c>
      <c r="F21" s="59" t="s">
        <v>272</v>
      </c>
      <c r="G21" s="60" t="s">
        <v>42</v>
      </c>
      <c r="H21" s="61">
        <v>300</v>
      </c>
      <c r="I21" s="62">
        <v>0</v>
      </c>
      <c r="J21" s="62">
        <v>1.1200000000000001</v>
      </c>
      <c r="K21" s="63">
        <f t="shared" si="0"/>
        <v>336</v>
      </c>
      <c r="L21" s="64"/>
      <c r="M21" s="9"/>
      <c r="N21" s="65" t="s">
        <v>0</v>
      </c>
      <c r="O21" s="66" t="s">
        <v>10</v>
      </c>
      <c r="P21" s="67">
        <f t="shared" si="1"/>
        <v>1.1200000000000001</v>
      </c>
      <c r="Q21" s="67">
        <f t="shared" si="2"/>
        <v>0</v>
      </c>
      <c r="R21" s="67">
        <f t="shared" si="3"/>
        <v>336</v>
      </c>
      <c r="S21" s="16"/>
      <c r="T21" s="68">
        <f t="shared" si="4"/>
        <v>0</v>
      </c>
      <c r="U21" s="68">
        <v>0</v>
      </c>
      <c r="V21" s="68">
        <f t="shared" si="5"/>
        <v>0</v>
      </c>
      <c r="W21" s="68">
        <v>0</v>
      </c>
      <c r="X21" s="69">
        <f t="shared" si="6"/>
        <v>0</v>
      </c>
      <c r="Y21" s="111">
        <v>300</v>
      </c>
      <c r="Z21" s="112">
        <f t="shared" si="13"/>
        <v>336.00000000000006</v>
      </c>
      <c r="AF21" s="70" t="s">
        <v>43</v>
      </c>
      <c r="AH21" s="70" t="s">
        <v>39</v>
      </c>
      <c r="AI21" s="70" t="s">
        <v>17</v>
      </c>
      <c r="AM21" s="4" t="s">
        <v>38</v>
      </c>
      <c r="AS21" s="71">
        <f t="shared" si="7"/>
        <v>0</v>
      </c>
      <c r="AT21" s="71">
        <f t="shared" si="8"/>
        <v>336</v>
      </c>
      <c r="AU21" s="71">
        <f t="shared" si="9"/>
        <v>0</v>
      </c>
      <c r="AV21" s="71">
        <f t="shared" si="10"/>
        <v>0</v>
      </c>
      <c r="AW21" s="71">
        <f t="shared" si="11"/>
        <v>0</v>
      </c>
      <c r="AX21" s="4" t="s">
        <v>44</v>
      </c>
      <c r="AY21" s="71">
        <f t="shared" si="12"/>
        <v>336</v>
      </c>
      <c r="AZ21" s="4" t="s">
        <v>43</v>
      </c>
      <c r="BA21" s="70" t="s">
        <v>51</v>
      </c>
    </row>
    <row r="22" spans="1:53" s="1" customFormat="1" ht="16.5" customHeight="1">
      <c r="A22" s="8"/>
      <c r="B22" s="56"/>
      <c r="C22" s="57" t="s">
        <v>43</v>
      </c>
      <c r="D22" s="57" t="s">
        <v>39</v>
      </c>
      <c r="E22" s="58" t="s">
        <v>273</v>
      </c>
      <c r="F22" s="59" t="s">
        <v>274</v>
      </c>
      <c r="G22" s="60" t="s">
        <v>42</v>
      </c>
      <c r="H22" s="61">
        <v>300</v>
      </c>
      <c r="I22" s="62">
        <v>0</v>
      </c>
      <c r="J22" s="62">
        <v>0.2</v>
      </c>
      <c r="K22" s="63">
        <f t="shared" si="0"/>
        <v>60</v>
      </c>
      <c r="L22" s="64"/>
      <c r="M22" s="9"/>
      <c r="N22" s="65" t="s">
        <v>0</v>
      </c>
      <c r="O22" s="66" t="s">
        <v>10</v>
      </c>
      <c r="P22" s="67">
        <f t="shared" si="1"/>
        <v>0.2</v>
      </c>
      <c r="Q22" s="67">
        <f t="shared" si="2"/>
        <v>0</v>
      </c>
      <c r="R22" s="67">
        <f t="shared" si="3"/>
        <v>60</v>
      </c>
      <c r="S22" s="16"/>
      <c r="T22" s="68">
        <f t="shared" si="4"/>
        <v>0</v>
      </c>
      <c r="U22" s="68">
        <v>0</v>
      </c>
      <c r="V22" s="68">
        <f t="shared" si="5"/>
        <v>0</v>
      </c>
      <c r="W22" s="68">
        <v>0</v>
      </c>
      <c r="X22" s="69">
        <f t="shared" si="6"/>
        <v>0</v>
      </c>
      <c r="Y22" s="111">
        <v>300</v>
      </c>
      <c r="Z22" s="112">
        <f t="shared" si="13"/>
        <v>60</v>
      </c>
      <c r="AF22" s="70" t="s">
        <v>43</v>
      </c>
      <c r="AH22" s="70" t="s">
        <v>39</v>
      </c>
      <c r="AI22" s="70" t="s">
        <v>17</v>
      </c>
      <c r="AM22" s="4" t="s">
        <v>38</v>
      </c>
      <c r="AS22" s="71">
        <f t="shared" si="7"/>
        <v>0</v>
      </c>
      <c r="AT22" s="71">
        <f t="shared" si="8"/>
        <v>60</v>
      </c>
      <c r="AU22" s="71">
        <f t="shared" si="9"/>
        <v>0</v>
      </c>
      <c r="AV22" s="71">
        <f t="shared" si="10"/>
        <v>0</v>
      </c>
      <c r="AW22" s="71">
        <f t="shared" si="11"/>
        <v>0</v>
      </c>
      <c r="AX22" s="4" t="s">
        <v>44</v>
      </c>
      <c r="AY22" s="71">
        <f t="shared" si="12"/>
        <v>60</v>
      </c>
      <c r="AZ22" s="4" t="s">
        <v>43</v>
      </c>
      <c r="BA22" s="70" t="s">
        <v>57</v>
      </c>
    </row>
    <row r="23" spans="1:53" s="1" customFormat="1" ht="16.5" customHeight="1">
      <c r="A23" s="8"/>
      <c r="B23" s="56"/>
      <c r="C23" s="57" t="s">
        <v>58</v>
      </c>
      <c r="D23" s="57" t="s">
        <v>39</v>
      </c>
      <c r="E23" s="58" t="s">
        <v>275</v>
      </c>
      <c r="F23" s="59" t="s">
        <v>276</v>
      </c>
      <c r="G23" s="60" t="s">
        <v>67</v>
      </c>
      <c r="H23" s="61">
        <v>196.3</v>
      </c>
      <c r="I23" s="62">
        <v>0</v>
      </c>
      <c r="J23" s="62">
        <v>3.6</v>
      </c>
      <c r="K23" s="63">
        <f t="shared" si="0"/>
        <v>706.68</v>
      </c>
      <c r="L23" s="64"/>
      <c r="M23" s="9"/>
      <c r="N23" s="65" t="s">
        <v>0</v>
      </c>
      <c r="O23" s="66" t="s">
        <v>10</v>
      </c>
      <c r="P23" s="67">
        <f t="shared" si="1"/>
        <v>3.6</v>
      </c>
      <c r="Q23" s="67">
        <f t="shared" si="2"/>
        <v>0</v>
      </c>
      <c r="R23" s="67">
        <f t="shared" si="3"/>
        <v>706.68</v>
      </c>
      <c r="S23" s="16"/>
      <c r="T23" s="68">
        <f t="shared" si="4"/>
        <v>0</v>
      </c>
      <c r="U23" s="68">
        <v>0</v>
      </c>
      <c r="V23" s="68">
        <f t="shared" si="5"/>
        <v>0</v>
      </c>
      <c r="W23" s="68">
        <v>0</v>
      </c>
      <c r="X23" s="69">
        <f t="shared" si="6"/>
        <v>0</v>
      </c>
      <c r="Y23" s="111">
        <v>196.3</v>
      </c>
      <c r="Z23" s="112">
        <f t="shared" si="13"/>
        <v>706.68000000000006</v>
      </c>
      <c r="AF23" s="70" t="s">
        <v>43</v>
      </c>
      <c r="AH23" s="70" t="s">
        <v>39</v>
      </c>
      <c r="AI23" s="70" t="s">
        <v>17</v>
      </c>
      <c r="AM23" s="4" t="s">
        <v>38</v>
      </c>
      <c r="AS23" s="71">
        <f t="shared" si="7"/>
        <v>0</v>
      </c>
      <c r="AT23" s="71">
        <f t="shared" si="8"/>
        <v>706.68</v>
      </c>
      <c r="AU23" s="71">
        <f t="shared" si="9"/>
        <v>0</v>
      </c>
      <c r="AV23" s="71">
        <f t="shared" si="10"/>
        <v>0</v>
      </c>
      <c r="AW23" s="71">
        <f t="shared" si="11"/>
        <v>0</v>
      </c>
      <c r="AX23" s="4" t="s">
        <v>44</v>
      </c>
      <c r="AY23" s="71">
        <f t="shared" si="12"/>
        <v>706.68</v>
      </c>
      <c r="AZ23" s="4" t="s">
        <v>43</v>
      </c>
      <c r="BA23" s="70" t="s">
        <v>61</v>
      </c>
    </row>
    <row r="24" spans="1:53" s="1" customFormat="1" ht="16.5" customHeight="1">
      <c r="A24" s="8"/>
      <c r="B24" s="56"/>
      <c r="C24" s="57" t="s">
        <v>51</v>
      </c>
      <c r="D24" s="57" t="s">
        <v>39</v>
      </c>
      <c r="E24" s="58" t="s">
        <v>277</v>
      </c>
      <c r="F24" s="59" t="s">
        <v>278</v>
      </c>
      <c r="G24" s="60" t="s">
        <v>67</v>
      </c>
      <c r="H24" s="61">
        <v>196.3</v>
      </c>
      <c r="I24" s="62">
        <v>0</v>
      </c>
      <c r="J24" s="62">
        <v>1.8</v>
      </c>
      <c r="K24" s="63">
        <f t="shared" si="0"/>
        <v>353.34</v>
      </c>
      <c r="L24" s="64"/>
      <c r="M24" s="9"/>
      <c r="N24" s="65" t="s">
        <v>0</v>
      </c>
      <c r="O24" s="66" t="s">
        <v>10</v>
      </c>
      <c r="P24" s="67">
        <f t="shared" si="1"/>
        <v>1.8</v>
      </c>
      <c r="Q24" s="67">
        <f t="shared" si="2"/>
        <v>0</v>
      </c>
      <c r="R24" s="67">
        <f t="shared" si="3"/>
        <v>353.34</v>
      </c>
      <c r="S24" s="16"/>
      <c r="T24" s="68">
        <f t="shared" si="4"/>
        <v>0</v>
      </c>
      <c r="U24" s="68">
        <v>0</v>
      </c>
      <c r="V24" s="68">
        <f t="shared" si="5"/>
        <v>0</v>
      </c>
      <c r="W24" s="68">
        <v>0</v>
      </c>
      <c r="X24" s="69">
        <f t="shared" si="6"/>
        <v>0</v>
      </c>
      <c r="Y24" s="111">
        <v>196.3</v>
      </c>
      <c r="Z24" s="112">
        <f t="shared" si="13"/>
        <v>353.34000000000003</v>
      </c>
      <c r="AF24" s="70" t="s">
        <v>43</v>
      </c>
      <c r="AH24" s="70" t="s">
        <v>39</v>
      </c>
      <c r="AI24" s="70" t="s">
        <v>17</v>
      </c>
      <c r="AM24" s="4" t="s">
        <v>38</v>
      </c>
      <c r="AS24" s="71">
        <f t="shared" si="7"/>
        <v>0</v>
      </c>
      <c r="AT24" s="71">
        <f t="shared" si="8"/>
        <v>353.34</v>
      </c>
      <c r="AU24" s="71">
        <f t="shared" si="9"/>
        <v>0</v>
      </c>
      <c r="AV24" s="71">
        <f t="shared" si="10"/>
        <v>0</v>
      </c>
      <c r="AW24" s="71">
        <f t="shared" si="11"/>
        <v>0</v>
      </c>
      <c r="AX24" s="4" t="s">
        <v>44</v>
      </c>
      <c r="AY24" s="71">
        <f t="shared" si="12"/>
        <v>353.34</v>
      </c>
      <c r="AZ24" s="4" t="s">
        <v>43</v>
      </c>
      <c r="BA24" s="70" t="s">
        <v>64</v>
      </c>
    </row>
    <row r="25" spans="1:53" s="1" customFormat="1" ht="16.5" customHeight="1">
      <c r="A25" s="8"/>
      <c r="B25" s="56"/>
      <c r="C25" s="57" t="s">
        <v>82</v>
      </c>
      <c r="D25" s="57" t="s">
        <v>39</v>
      </c>
      <c r="E25" s="58" t="s">
        <v>279</v>
      </c>
      <c r="F25" s="59" t="s">
        <v>280</v>
      </c>
      <c r="G25" s="60" t="s">
        <v>67</v>
      </c>
      <c r="H25" s="61">
        <v>196.3</v>
      </c>
      <c r="I25" s="62">
        <v>0</v>
      </c>
      <c r="J25" s="62">
        <v>5.44</v>
      </c>
      <c r="K25" s="63">
        <f t="shared" si="0"/>
        <v>1067.8699999999999</v>
      </c>
      <c r="L25" s="64"/>
      <c r="M25" s="9"/>
      <c r="N25" s="65" t="s">
        <v>0</v>
      </c>
      <c r="O25" s="66" t="s">
        <v>10</v>
      </c>
      <c r="P25" s="67">
        <f t="shared" si="1"/>
        <v>5.44</v>
      </c>
      <c r="Q25" s="67">
        <f t="shared" si="2"/>
        <v>0</v>
      </c>
      <c r="R25" s="67">
        <f t="shared" si="3"/>
        <v>1067.8699999999999</v>
      </c>
      <c r="S25" s="16"/>
      <c r="T25" s="68">
        <f t="shared" si="4"/>
        <v>0</v>
      </c>
      <c r="U25" s="68">
        <v>0</v>
      </c>
      <c r="V25" s="68">
        <f t="shared" si="5"/>
        <v>0</v>
      </c>
      <c r="W25" s="68">
        <v>0</v>
      </c>
      <c r="X25" s="69">
        <f t="shared" si="6"/>
        <v>0</v>
      </c>
      <c r="Y25" s="111">
        <v>196.3</v>
      </c>
      <c r="Z25" s="112">
        <f t="shared" si="13"/>
        <v>1067.8720000000001</v>
      </c>
      <c r="AF25" s="70" t="s">
        <v>43</v>
      </c>
      <c r="AH25" s="70" t="s">
        <v>39</v>
      </c>
      <c r="AI25" s="70" t="s">
        <v>17</v>
      </c>
      <c r="AM25" s="4" t="s">
        <v>38</v>
      </c>
      <c r="AS25" s="71">
        <f t="shared" si="7"/>
        <v>0</v>
      </c>
      <c r="AT25" s="71">
        <f t="shared" si="8"/>
        <v>1067.8699999999999</v>
      </c>
      <c r="AU25" s="71">
        <f t="shared" si="9"/>
        <v>0</v>
      </c>
      <c r="AV25" s="71">
        <f t="shared" si="10"/>
        <v>0</v>
      </c>
      <c r="AW25" s="71">
        <f t="shared" si="11"/>
        <v>0</v>
      </c>
      <c r="AX25" s="4" t="s">
        <v>44</v>
      </c>
      <c r="AY25" s="71">
        <f t="shared" si="12"/>
        <v>1067.8699999999999</v>
      </c>
      <c r="AZ25" s="4" t="s">
        <v>43</v>
      </c>
      <c r="BA25" s="70" t="s">
        <v>88</v>
      </c>
    </row>
    <row r="26" spans="1:53" s="1" customFormat="1" ht="24" customHeight="1">
      <c r="A26" s="8"/>
      <c r="B26" s="56"/>
      <c r="C26" s="57" t="s">
        <v>57</v>
      </c>
      <c r="D26" s="57" t="s">
        <v>39</v>
      </c>
      <c r="E26" s="58" t="s">
        <v>281</v>
      </c>
      <c r="F26" s="59" t="s">
        <v>282</v>
      </c>
      <c r="G26" s="60" t="s">
        <v>67</v>
      </c>
      <c r="H26" s="61">
        <v>23</v>
      </c>
      <c r="I26" s="62">
        <v>0</v>
      </c>
      <c r="J26" s="62">
        <v>33</v>
      </c>
      <c r="K26" s="63">
        <f t="shared" si="0"/>
        <v>759</v>
      </c>
      <c r="L26" s="64"/>
      <c r="M26" s="9"/>
      <c r="N26" s="65" t="s">
        <v>0</v>
      </c>
      <c r="O26" s="66" t="s">
        <v>10</v>
      </c>
      <c r="P26" s="67">
        <f t="shared" si="1"/>
        <v>33</v>
      </c>
      <c r="Q26" s="67">
        <f t="shared" si="2"/>
        <v>0</v>
      </c>
      <c r="R26" s="67">
        <f t="shared" si="3"/>
        <v>759</v>
      </c>
      <c r="S26" s="16"/>
      <c r="T26" s="68">
        <f t="shared" si="4"/>
        <v>0</v>
      </c>
      <c r="U26" s="68">
        <v>0</v>
      </c>
      <c r="V26" s="68">
        <f t="shared" si="5"/>
        <v>0</v>
      </c>
      <c r="W26" s="68">
        <v>0</v>
      </c>
      <c r="X26" s="69">
        <f t="shared" si="6"/>
        <v>0</v>
      </c>
      <c r="Y26" s="111">
        <v>0</v>
      </c>
      <c r="Z26" s="112">
        <f t="shared" si="13"/>
        <v>0</v>
      </c>
      <c r="AF26" s="70" t="s">
        <v>43</v>
      </c>
      <c r="AH26" s="70" t="s">
        <v>39</v>
      </c>
      <c r="AI26" s="70" t="s">
        <v>17</v>
      </c>
      <c r="AM26" s="4" t="s">
        <v>38</v>
      </c>
      <c r="AS26" s="71">
        <f t="shared" si="7"/>
        <v>0</v>
      </c>
      <c r="AT26" s="71">
        <f t="shared" si="8"/>
        <v>759</v>
      </c>
      <c r="AU26" s="71">
        <f t="shared" si="9"/>
        <v>0</v>
      </c>
      <c r="AV26" s="71">
        <f t="shared" si="10"/>
        <v>0</v>
      </c>
      <c r="AW26" s="71">
        <f t="shared" si="11"/>
        <v>0</v>
      </c>
      <c r="AX26" s="4" t="s">
        <v>44</v>
      </c>
      <c r="AY26" s="71">
        <f t="shared" si="12"/>
        <v>759</v>
      </c>
      <c r="AZ26" s="4" t="s">
        <v>43</v>
      </c>
      <c r="BA26" s="70" t="s">
        <v>91</v>
      </c>
    </row>
    <row r="27" spans="1:53" s="1" customFormat="1" ht="16.5" customHeight="1">
      <c r="A27" s="8"/>
      <c r="B27" s="56"/>
      <c r="C27" s="57" t="s">
        <v>52</v>
      </c>
      <c r="D27" s="57" t="s">
        <v>39</v>
      </c>
      <c r="E27" s="58" t="s">
        <v>283</v>
      </c>
      <c r="F27" s="59" t="s">
        <v>284</v>
      </c>
      <c r="G27" s="60" t="s">
        <v>67</v>
      </c>
      <c r="H27" s="61">
        <v>30.6</v>
      </c>
      <c r="I27" s="62">
        <v>0</v>
      </c>
      <c r="J27" s="62">
        <v>2.2000000000000002</v>
      </c>
      <c r="K27" s="63">
        <f t="shared" si="0"/>
        <v>67.319999999999993</v>
      </c>
      <c r="L27" s="64"/>
      <c r="M27" s="9"/>
      <c r="N27" s="65" t="s">
        <v>0</v>
      </c>
      <c r="O27" s="66" t="s">
        <v>10</v>
      </c>
      <c r="P27" s="67">
        <f t="shared" si="1"/>
        <v>2.2000000000000002</v>
      </c>
      <c r="Q27" s="67">
        <f t="shared" si="2"/>
        <v>0</v>
      </c>
      <c r="R27" s="67">
        <f t="shared" si="3"/>
        <v>67.319999999999993</v>
      </c>
      <c r="S27" s="16"/>
      <c r="T27" s="68">
        <f t="shared" si="4"/>
        <v>0</v>
      </c>
      <c r="U27" s="68">
        <v>0</v>
      </c>
      <c r="V27" s="68">
        <f t="shared" si="5"/>
        <v>0</v>
      </c>
      <c r="W27" s="68">
        <v>0</v>
      </c>
      <c r="X27" s="69">
        <f t="shared" si="6"/>
        <v>0</v>
      </c>
      <c r="Y27" s="111">
        <v>30.6</v>
      </c>
      <c r="Z27" s="112">
        <f t="shared" si="13"/>
        <v>67.320000000000007</v>
      </c>
      <c r="AF27" s="70" t="s">
        <v>43</v>
      </c>
      <c r="AH27" s="70" t="s">
        <v>39</v>
      </c>
      <c r="AI27" s="70" t="s">
        <v>17</v>
      </c>
      <c r="AM27" s="4" t="s">
        <v>38</v>
      </c>
      <c r="AS27" s="71">
        <f t="shared" si="7"/>
        <v>0</v>
      </c>
      <c r="AT27" s="71">
        <f t="shared" si="8"/>
        <v>67.319999999999993</v>
      </c>
      <c r="AU27" s="71">
        <f t="shared" si="9"/>
        <v>0</v>
      </c>
      <c r="AV27" s="71">
        <f t="shared" si="10"/>
        <v>0</v>
      </c>
      <c r="AW27" s="71">
        <f t="shared" si="11"/>
        <v>0</v>
      </c>
      <c r="AX27" s="4" t="s">
        <v>44</v>
      </c>
      <c r="AY27" s="71">
        <f t="shared" si="12"/>
        <v>67.319999999999993</v>
      </c>
      <c r="AZ27" s="4" t="s">
        <v>43</v>
      </c>
      <c r="BA27" s="70" t="s">
        <v>95</v>
      </c>
    </row>
    <row r="28" spans="1:53" s="1" customFormat="1" ht="16.5" customHeight="1">
      <c r="A28" s="8"/>
      <c r="B28" s="56"/>
      <c r="C28" s="57" t="s">
        <v>61</v>
      </c>
      <c r="D28" s="57" t="s">
        <v>39</v>
      </c>
      <c r="E28" s="58" t="s">
        <v>285</v>
      </c>
      <c r="F28" s="59" t="s">
        <v>286</v>
      </c>
      <c r="G28" s="60" t="s">
        <v>67</v>
      </c>
      <c r="H28" s="61">
        <v>12.3</v>
      </c>
      <c r="I28" s="62">
        <v>0</v>
      </c>
      <c r="J28" s="62">
        <v>45.3</v>
      </c>
      <c r="K28" s="63">
        <f t="shared" si="0"/>
        <v>557.19000000000005</v>
      </c>
      <c r="L28" s="64"/>
      <c r="M28" s="9"/>
      <c r="N28" s="65" t="s">
        <v>0</v>
      </c>
      <c r="O28" s="66" t="s">
        <v>10</v>
      </c>
      <c r="P28" s="67">
        <f t="shared" si="1"/>
        <v>45.3</v>
      </c>
      <c r="Q28" s="67">
        <f t="shared" si="2"/>
        <v>0</v>
      </c>
      <c r="R28" s="67">
        <f t="shared" si="3"/>
        <v>557.19000000000005</v>
      </c>
      <c r="S28" s="16"/>
      <c r="T28" s="68">
        <f t="shared" si="4"/>
        <v>0</v>
      </c>
      <c r="U28" s="68">
        <v>0</v>
      </c>
      <c r="V28" s="68">
        <f t="shared" si="5"/>
        <v>0</v>
      </c>
      <c r="W28" s="68">
        <v>0</v>
      </c>
      <c r="X28" s="69">
        <f t="shared" si="6"/>
        <v>0</v>
      </c>
      <c r="Y28" s="111">
        <v>0</v>
      </c>
      <c r="Z28" s="112">
        <f t="shared" si="13"/>
        <v>0</v>
      </c>
      <c r="AF28" s="70" t="s">
        <v>43</v>
      </c>
      <c r="AH28" s="70" t="s">
        <v>39</v>
      </c>
      <c r="AI28" s="70" t="s">
        <v>17</v>
      </c>
      <c r="AM28" s="4" t="s">
        <v>38</v>
      </c>
      <c r="AS28" s="71">
        <f t="shared" si="7"/>
        <v>0</v>
      </c>
      <c r="AT28" s="71">
        <f t="shared" si="8"/>
        <v>557.19000000000005</v>
      </c>
      <c r="AU28" s="71">
        <f t="shared" si="9"/>
        <v>0</v>
      </c>
      <c r="AV28" s="71">
        <f t="shared" si="10"/>
        <v>0</v>
      </c>
      <c r="AW28" s="71">
        <f t="shared" si="11"/>
        <v>0</v>
      </c>
      <c r="AX28" s="4" t="s">
        <v>44</v>
      </c>
      <c r="AY28" s="71">
        <f t="shared" si="12"/>
        <v>557.19000000000005</v>
      </c>
      <c r="AZ28" s="4" t="s">
        <v>43</v>
      </c>
      <c r="BA28" s="70" t="s">
        <v>1</v>
      </c>
    </row>
    <row r="29" spans="1:53" s="1" customFormat="1" ht="16.5" customHeight="1">
      <c r="A29" s="8"/>
      <c r="B29" s="56"/>
      <c r="C29" s="57" t="s">
        <v>97</v>
      </c>
      <c r="D29" s="57" t="s">
        <v>39</v>
      </c>
      <c r="E29" s="58" t="s">
        <v>287</v>
      </c>
      <c r="F29" s="59" t="s">
        <v>288</v>
      </c>
      <c r="G29" s="60" t="s">
        <v>67</v>
      </c>
      <c r="H29" s="61">
        <v>6.2</v>
      </c>
      <c r="I29" s="62">
        <v>0</v>
      </c>
      <c r="J29" s="62">
        <v>34.5</v>
      </c>
      <c r="K29" s="63">
        <f t="shared" si="0"/>
        <v>213.9</v>
      </c>
      <c r="L29" s="64"/>
      <c r="M29" s="9"/>
      <c r="N29" s="65" t="s">
        <v>0</v>
      </c>
      <c r="O29" s="66" t="s">
        <v>10</v>
      </c>
      <c r="P29" s="67">
        <f t="shared" si="1"/>
        <v>34.5</v>
      </c>
      <c r="Q29" s="67">
        <f t="shared" si="2"/>
        <v>0</v>
      </c>
      <c r="R29" s="67">
        <f t="shared" si="3"/>
        <v>213.9</v>
      </c>
      <c r="S29" s="16"/>
      <c r="T29" s="68">
        <f t="shared" si="4"/>
        <v>0</v>
      </c>
      <c r="U29" s="68">
        <v>0</v>
      </c>
      <c r="V29" s="68">
        <f t="shared" si="5"/>
        <v>0</v>
      </c>
      <c r="W29" s="68">
        <v>0</v>
      </c>
      <c r="X29" s="69">
        <f t="shared" si="6"/>
        <v>0</v>
      </c>
      <c r="Y29" s="111">
        <v>6.2</v>
      </c>
      <c r="Z29" s="112">
        <f t="shared" si="13"/>
        <v>213.9</v>
      </c>
      <c r="AF29" s="70" t="s">
        <v>43</v>
      </c>
      <c r="AH29" s="70" t="s">
        <v>39</v>
      </c>
      <c r="AI29" s="70" t="s">
        <v>17</v>
      </c>
      <c r="AM29" s="4" t="s">
        <v>38</v>
      </c>
      <c r="AS29" s="71">
        <f t="shared" si="7"/>
        <v>0</v>
      </c>
      <c r="AT29" s="71">
        <f t="shared" si="8"/>
        <v>213.9</v>
      </c>
      <c r="AU29" s="71">
        <f t="shared" si="9"/>
        <v>0</v>
      </c>
      <c r="AV29" s="71">
        <f t="shared" si="10"/>
        <v>0</v>
      </c>
      <c r="AW29" s="71">
        <f t="shared" si="11"/>
        <v>0</v>
      </c>
      <c r="AX29" s="4" t="s">
        <v>44</v>
      </c>
      <c r="AY29" s="71">
        <f t="shared" si="12"/>
        <v>213.9</v>
      </c>
      <c r="AZ29" s="4" t="s">
        <v>43</v>
      </c>
      <c r="BA29" s="70" t="s">
        <v>102</v>
      </c>
    </row>
    <row r="30" spans="1:53" s="1" customFormat="1" ht="19.5">
      <c r="A30" s="8"/>
      <c r="B30" s="9"/>
      <c r="C30" s="8"/>
      <c r="D30" s="88" t="s">
        <v>229</v>
      </c>
      <c r="E30" s="8"/>
      <c r="F30" s="89" t="s">
        <v>289</v>
      </c>
      <c r="G30" s="8"/>
      <c r="H30" s="8"/>
      <c r="I30" s="25"/>
      <c r="J30" s="25"/>
      <c r="K30" s="8"/>
      <c r="L30" s="8"/>
      <c r="M30" s="9"/>
      <c r="N30" s="90"/>
      <c r="O30" s="91"/>
      <c r="P30" s="16"/>
      <c r="Q30" s="16"/>
      <c r="R30" s="16"/>
      <c r="S30" s="16"/>
      <c r="T30" s="16"/>
      <c r="U30" s="16"/>
      <c r="V30" s="16"/>
      <c r="W30" s="16"/>
      <c r="X30" s="17"/>
      <c r="Y30" s="111"/>
      <c r="Z30" s="112"/>
      <c r="AH30" s="4" t="s">
        <v>229</v>
      </c>
      <c r="AI30" s="4" t="s">
        <v>17</v>
      </c>
    </row>
    <row r="31" spans="1:53" s="1" customFormat="1" ht="36" customHeight="1">
      <c r="A31" s="8"/>
      <c r="B31" s="56"/>
      <c r="C31" s="57" t="s">
        <v>64</v>
      </c>
      <c r="D31" s="57" t="s">
        <v>39</v>
      </c>
      <c r="E31" s="58" t="s">
        <v>290</v>
      </c>
      <c r="F31" s="59" t="s">
        <v>291</v>
      </c>
      <c r="G31" s="60" t="s">
        <v>67</v>
      </c>
      <c r="H31" s="61">
        <v>27.2</v>
      </c>
      <c r="I31" s="62">
        <v>0</v>
      </c>
      <c r="J31" s="62">
        <v>29.9</v>
      </c>
      <c r="K31" s="63">
        <f>ROUND(P31*H31,2)</f>
        <v>813.28</v>
      </c>
      <c r="L31" s="64"/>
      <c r="M31" s="9"/>
      <c r="N31" s="65" t="s">
        <v>0</v>
      </c>
      <c r="O31" s="66" t="s">
        <v>10</v>
      </c>
      <c r="P31" s="67">
        <f>I31+J31</f>
        <v>29.9</v>
      </c>
      <c r="Q31" s="67">
        <f>ROUND(I31*H31,2)</f>
        <v>0</v>
      </c>
      <c r="R31" s="67">
        <f>ROUND(J31*H31,2)</f>
        <v>813.28</v>
      </c>
      <c r="S31" s="16"/>
      <c r="T31" s="68">
        <f>S31*H31</f>
        <v>0</v>
      </c>
      <c r="U31" s="68">
        <v>0</v>
      </c>
      <c r="V31" s="68">
        <f>U31*H31</f>
        <v>0</v>
      </c>
      <c r="W31" s="68">
        <v>0</v>
      </c>
      <c r="X31" s="69">
        <f>W31*H31</f>
        <v>0</v>
      </c>
      <c r="Y31" s="111">
        <v>27.2</v>
      </c>
      <c r="Z31" s="112">
        <f t="shared" si="13"/>
        <v>813.28</v>
      </c>
      <c r="AF31" s="70" t="s">
        <v>43</v>
      </c>
      <c r="AH31" s="70" t="s">
        <v>39</v>
      </c>
      <c r="AI31" s="70" t="s">
        <v>17</v>
      </c>
      <c r="AM31" s="4" t="s">
        <v>38</v>
      </c>
      <c r="AS31" s="71">
        <f>IF(O31="základná",K31,0)</f>
        <v>0</v>
      </c>
      <c r="AT31" s="71">
        <f>IF(O31="znížená",K31,0)</f>
        <v>813.28</v>
      </c>
      <c r="AU31" s="71">
        <f>IF(O31="zákl. prenesená",K31,0)</f>
        <v>0</v>
      </c>
      <c r="AV31" s="71">
        <f>IF(O31="zníž. prenesená",K31,0)</f>
        <v>0</v>
      </c>
      <c r="AW31" s="71">
        <f>IF(O31="nulová",K31,0)</f>
        <v>0</v>
      </c>
      <c r="AX31" s="4" t="s">
        <v>44</v>
      </c>
      <c r="AY31" s="71">
        <f>ROUND(P31*H31,2)</f>
        <v>813.28</v>
      </c>
      <c r="AZ31" s="4" t="s">
        <v>43</v>
      </c>
      <c r="BA31" s="70" t="s">
        <v>106</v>
      </c>
    </row>
    <row r="32" spans="1:53" s="1" customFormat="1" ht="16.5" customHeight="1">
      <c r="A32" s="8"/>
      <c r="B32" s="56"/>
      <c r="C32" s="57" t="s">
        <v>103</v>
      </c>
      <c r="D32" s="57" t="s">
        <v>39</v>
      </c>
      <c r="E32" s="58" t="s">
        <v>292</v>
      </c>
      <c r="F32" s="59" t="s">
        <v>293</v>
      </c>
      <c r="G32" s="60" t="s">
        <v>67</v>
      </c>
      <c r="H32" s="61">
        <v>0.2</v>
      </c>
      <c r="I32" s="62">
        <v>0</v>
      </c>
      <c r="J32" s="62">
        <v>27</v>
      </c>
      <c r="K32" s="63">
        <f>ROUND(P32*H32,2)</f>
        <v>5.4</v>
      </c>
      <c r="L32" s="64"/>
      <c r="M32" s="9"/>
      <c r="N32" s="65" t="s">
        <v>0</v>
      </c>
      <c r="O32" s="66" t="s">
        <v>10</v>
      </c>
      <c r="P32" s="67">
        <f>I32+J32</f>
        <v>27</v>
      </c>
      <c r="Q32" s="67">
        <f>ROUND(I32*H32,2)</f>
        <v>0</v>
      </c>
      <c r="R32" s="67">
        <f>ROUND(J32*H32,2)</f>
        <v>5.4</v>
      </c>
      <c r="S32" s="16"/>
      <c r="T32" s="68">
        <f>S32*H32</f>
        <v>0</v>
      </c>
      <c r="U32" s="68">
        <v>0</v>
      </c>
      <c r="V32" s="68">
        <f>U32*H32</f>
        <v>0</v>
      </c>
      <c r="W32" s="68">
        <v>0</v>
      </c>
      <c r="X32" s="69">
        <f>W32*H32</f>
        <v>0</v>
      </c>
      <c r="Y32" s="111">
        <v>0.2</v>
      </c>
      <c r="Z32" s="112">
        <f t="shared" si="13"/>
        <v>5.4</v>
      </c>
      <c r="AF32" s="70" t="s">
        <v>43</v>
      </c>
      <c r="AH32" s="70" t="s">
        <v>39</v>
      </c>
      <c r="AI32" s="70" t="s">
        <v>17</v>
      </c>
      <c r="AM32" s="4" t="s">
        <v>38</v>
      </c>
      <c r="AS32" s="71">
        <f>IF(O32="základná",K32,0)</f>
        <v>0</v>
      </c>
      <c r="AT32" s="71">
        <f>IF(O32="znížená",K32,0)</f>
        <v>5.4</v>
      </c>
      <c r="AU32" s="71">
        <f>IF(O32="zákl. prenesená",K32,0)</f>
        <v>0</v>
      </c>
      <c r="AV32" s="71">
        <f>IF(O32="zníž. prenesená",K32,0)</f>
        <v>0</v>
      </c>
      <c r="AW32" s="71">
        <f>IF(O32="nulová",K32,0)</f>
        <v>0</v>
      </c>
      <c r="AX32" s="4" t="s">
        <v>44</v>
      </c>
      <c r="AY32" s="71">
        <f>ROUND(P32*H32,2)</f>
        <v>5.4</v>
      </c>
      <c r="AZ32" s="4" t="s">
        <v>43</v>
      </c>
      <c r="BA32" s="70" t="s">
        <v>109</v>
      </c>
    </row>
    <row r="33" spans="1:53" s="1" customFormat="1" ht="16.5" customHeight="1">
      <c r="A33" s="8"/>
      <c r="B33" s="56"/>
      <c r="C33" s="57" t="s">
        <v>88</v>
      </c>
      <c r="D33" s="57" t="s">
        <v>39</v>
      </c>
      <c r="E33" s="58" t="s">
        <v>294</v>
      </c>
      <c r="F33" s="59" t="s">
        <v>295</v>
      </c>
      <c r="G33" s="60" t="s">
        <v>42</v>
      </c>
      <c r="H33" s="61">
        <v>5.7</v>
      </c>
      <c r="I33" s="62">
        <v>0</v>
      </c>
      <c r="J33" s="62">
        <v>7.99</v>
      </c>
      <c r="K33" s="63">
        <f>ROUND(P33*H33,2)</f>
        <v>45.54</v>
      </c>
      <c r="L33" s="64"/>
      <c r="M33" s="9"/>
      <c r="N33" s="65" t="s">
        <v>0</v>
      </c>
      <c r="O33" s="66" t="s">
        <v>10</v>
      </c>
      <c r="P33" s="67">
        <f>I33+J33</f>
        <v>7.99</v>
      </c>
      <c r="Q33" s="67">
        <f>ROUND(I33*H33,2)</f>
        <v>0</v>
      </c>
      <c r="R33" s="67">
        <f>ROUND(J33*H33,2)</f>
        <v>45.54</v>
      </c>
      <c r="S33" s="16"/>
      <c r="T33" s="68">
        <f>S33*H33</f>
        <v>0</v>
      </c>
      <c r="U33" s="68">
        <v>0</v>
      </c>
      <c r="V33" s="68">
        <f>U33*H33</f>
        <v>0</v>
      </c>
      <c r="W33" s="68">
        <v>0</v>
      </c>
      <c r="X33" s="69">
        <f>W33*H33</f>
        <v>0</v>
      </c>
      <c r="Y33" s="111">
        <v>5.7</v>
      </c>
      <c r="Z33" s="112">
        <f t="shared" si="13"/>
        <v>45.542999999999999</v>
      </c>
      <c r="AF33" s="70" t="s">
        <v>43</v>
      </c>
      <c r="AH33" s="70" t="s">
        <v>39</v>
      </c>
      <c r="AI33" s="70" t="s">
        <v>17</v>
      </c>
      <c r="AM33" s="4" t="s">
        <v>38</v>
      </c>
      <c r="AS33" s="71">
        <f>IF(O33="základná",K33,0)</f>
        <v>0</v>
      </c>
      <c r="AT33" s="71">
        <f>IF(O33="znížená",K33,0)</f>
        <v>45.54</v>
      </c>
      <c r="AU33" s="71">
        <f>IF(O33="zákl. prenesená",K33,0)</f>
        <v>0</v>
      </c>
      <c r="AV33" s="71">
        <f>IF(O33="zníž. prenesená",K33,0)</f>
        <v>0</v>
      </c>
      <c r="AW33" s="71">
        <f>IF(O33="nulová",K33,0)</f>
        <v>0</v>
      </c>
      <c r="AX33" s="4" t="s">
        <v>44</v>
      </c>
      <c r="AY33" s="71">
        <f>ROUND(P33*H33,2)</f>
        <v>45.54</v>
      </c>
      <c r="AZ33" s="4" t="s">
        <v>43</v>
      </c>
      <c r="BA33" s="70" t="s">
        <v>113</v>
      </c>
    </row>
    <row r="34" spans="1:53" s="1" customFormat="1" ht="16.5" customHeight="1">
      <c r="A34" s="8"/>
      <c r="B34" s="56"/>
      <c r="C34" s="57" t="s">
        <v>110</v>
      </c>
      <c r="D34" s="57" t="s">
        <v>39</v>
      </c>
      <c r="E34" s="58" t="s">
        <v>296</v>
      </c>
      <c r="F34" s="59" t="s">
        <v>297</v>
      </c>
      <c r="G34" s="60" t="s">
        <v>67</v>
      </c>
      <c r="H34" s="61">
        <v>0.7</v>
      </c>
      <c r="I34" s="62">
        <v>0</v>
      </c>
      <c r="J34" s="62">
        <v>24</v>
      </c>
      <c r="K34" s="63">
        <f>ROUND(P34*H34,2)</f>
        <v>16.8</v>
      </c>
      <c r="L34" s="64"/>
      <c r="M34" s="9"/>
      <c r="N34" s="65" t="s">
        <v>0</v>
      </c>
      <c r="O34" s="66" t="s">
        <v>10</v>
      </c>
      <c r="P34" s="67">
        <f>I34+J34</f>
        <v>24</v>
      </c>
      <c r="Q34" s="67">
        <f>ROUND(I34*H34,2)</f>
        <v>0</v>
      </c>
      <c r="R34" s="67">
        <f>ROUND(J34*H34,2)</f>
        <v>16.8</v>
      </c>
      <c r="S34" s="16"/>
      <c r="T34" s="68">
        <f>S34*H34</f>
        <v>0</v>
      </c>
      <c r="U34" s="68">
        <v>0</v>
      </c>
      <c r="V34" s="68">
        <f>U34*H34</f>
        <v>0</v>
      </c>
      <c r="W34" s="68">
        <v>0</v>
      </c>
      <c r="X34" s="69">
        <f>W34*H34</f>
        <v>0</v>
      </c>
      <c r="Y34" s="111">
        <v>0.7</v>
      </c>
      <c r="Z34" s="112">
        <f t="shared" si="13"/>
        <v>16.799999999999997</v>
      </c>
      <c r="AF34" s="70" t="s">
        <v>43</v>
      </c>
      <c r="AH34" s="70" t="s">
        <v>39</v>
      </c>
      <c r="AI34" s="70" t="s">
        <v>17</v>
      </c>
      <c r="AM34" s="4" t="s">
        <v>38</v>
      </c>
      <c r="AS34" s="71">
        <f>IF(O34="základná",K34,0)</f>
        <v>0</v>
      </c>
      <c r="AT34" s="71">
        <f>IF(O34="znížená",K34,0)</f>
        <v>16.8</v>
      </c>
      <c r="AU34" s="71">
        <f>IF(O34="zákl. prenesená",K34,0)</f>
        <v>0</v>
      </c>
      <c r="AV34" s="71">
        <f>IF(O34="zníž. prenesená",K34,0)</f>
        <v>0</v>
      </c>
      <c r="AW34" s="71">
        <f>IF(O34="nulová",K34,0)</f>
        <v>0</v>
      </c>
      <c r="AX34" s="4" t="s">
        <v>44</v>
      </c>
      <c r="AY34" s="71">
        <f>ROUND(P34*H34,2)</f>
        <v>16.8</v>
      </c>
      <c r="AZ34" s="4" t="s">
        <v>43</v>
      </c>
      <c r="BA34" s="70" t="s">
        <v>116</v>
      </c>
    </row>
    <row r="35" spans="1:53" s="1" customFormat="1" ht="16.5" customHeight="1">
      <c r="A35" s="8"/>
      <c r="B35" s="56"/>
      <c r="C35" s="57" t="s">
        <v>91</v>
      </c>
      <c r="D35" s="57" t="s">
        <v>39</v>
      </c>
      <c r="E35" s="58" t="s">
        <v>298</v>
      </c>
      <c r="F35" s="59" t="s">
        <v>299</v>
      </c>
      <c r="G35" s="60" t="s">
        <v>67</v>
      </c>
      <c r="H35" s="61">
        <v>12</v>
      </c>
      <c r="I35" s="62">
        <v>0</v>
      </c>
      <c r="J35" s="62">
        <v>4.5999999999999996</v>
      </c>
      <c r="K35" s="63">
        <f>ROUND(P35*H35,2)</f>
        <v>55.2</v>
      </c>
      <c r="L35" s="64"/>
      <c r="M35" s="9"/>
      <c r="N35" s="65" t="s">
        <v>0</v>
      </c>
      <c r="O35" s="66" t="s">
        <v>10</v>
      </c>
      <c r="P35" s="67">
        <f>I35+J35</f>
        <v>4.5999999999999996</v>
      </c>
      <c r="Q35" s="67">
        <f>ROUND(I35*H35,2)</f>
        <v>0</v>
      </c>
      <c r="R35" s="67">
        <f>ROUND(J35*H35,2)</f>
        <v>55.2</v>
      </c>
      <c r="S35" s="16"/>
      <c r="T35" s="68">
        <f>S35*H35</f>
        <v>0</v>
      </c>
      <c r="U35" s="68">
        <v>0</v>
      </c>
      <c r="V35" s="68">
        <f>U35*H35</f>
        <v>0</v>
      </c>
      <c r="W35" s="68">
        <v>0</v>
      </c>
      <c r="X35" s="69">
        <f>W35*H35</f>
        <v>0</v>
      </c>
      <c r="Y35" s="111">
        <v>0</v>
      </c>
      <c r="Z35" s="112">
        <f t="shared" si="13"/>
        <v>0</v>
      </c>
      <c r="AF35" s="70" t="s">
        <v>43</v>
      </c>
      <c r="AH35" s="70" t="s">
        <v>39</v>
      </c>
      <c r="AI35" s="70" t="s">
        <v>17</v>
      </c>
      <c r="AM35" s="4" t="s">
        <v>38</v>
      </c>
      <c r="AS35" s="71">
        <f>IF(O35="základná",K35,0)</f>
        <v>0</v>
      </c>
      <c r="AT35" s="71">
        <f>IF(O35="znížená",K35,0)</f>
        <v>55.2</v>
      </c>
      <c r="AU35" s="71">
        <f>IF(O35="zákl. prenesená",K35,0)</f>
        <v>0</v>
      </c>
      <c r="AV35" s="71">
        <f>IF(O35="zníž. prenesená",K35,0)</f>
        <v>0</v>
      </c>
      <c r="AW35" s="71">
        <f>IF(O35="nulová",K35,0)</f>
        <v>0</v>
      </c>
      <c r="AX35" s="4" t="s">
        <v>44</v>
      </c>
      <c r="AY35" s="71">
        <f>ROUND(P35*H35,2)</f>
        <v>55.2</v>
      </c>
      <c r="AZ35" s="4" t="s">
        <v>43</v>
      </c>
      <c r="BA35" s="70" t="s">
        <v>120</v>
      </c>
    </row>
    <row r="36" spans="1:53" s="3" customFormat="1" ht="25.9" customHeight="1">
      <c r="B36" s="44"/>
      <c r="D36" s="45" t="s">
        <v>15</v>
      </c>
      <c r="E36" s="46" t="s">
        <v>300</v>
      </c>
      <c r="F36" s="46" t="s">
        <v>301</v>
      </c>
      <c r="I36" s="47"/>
      <c r="J36" s="47"/>
      <c r="K36" s="48">
        <f>AY36</f>
        <v>14307.619999999999</v>
      </c>
      <c r="M36" s="44"/>
      <c r="N36" s="49"/>
      <c r="O36" s="50"/>
      <c r="P36" s="50"/>
      <c r="Q36" s="51">
        <f>SUM(Q37:Q59)</f>
        <v>13538.16</v>
      </c>
      <c r="R36" s="51">
        <f>SUM(R37:R59)</f>
        <v>769.46</v>
      </c>
      <c r="S36" s="50"/>
      <c r="T36" s="52">
        <f>SUM(T37:T59)</f>
        <v>0</v>
      </c>
      <c r="U36" s="50"/>
      <c r="V36" s="52">
        <f>SUM(V37:V59)</f>
        <v>0</v>
      </c>
      <c r="W36" s="50"/>
      <c r="X36" s="53">
        <f>SUM(X37:X59)</f>
        <v>0</v>
      </c>
      <c r="Y36" s="111"/>
      <c r="Z36" s="112"/>
      <c r="AF36" s="45" t="s">
        <v>17</v>
      </c>
      <c r="AH36" s="54" t="s">
        <v>15</v>
      </c>
      <c r="AI36" s="54" t="s">
        <v>16</v>
      </c>
      <c r="AM36" s="45" t="s">
        <v>38</v>
      </c>
      <c r="AY36" s="55">
        <f>SUM(AY37:AY59)</f>
        <v>14307.619999999999</v>
      </c>
    </row>
    <row r="37" spans="1:53" s="1" customFormat="1" ht="16.5" customHeight="1">
      <c r="A37" s="8"/>
      <c r="B37" s="56"/>
      <c r="C37" s="57" t="s">
        <v>17</v>
      </c>
      <c r="D37" s="57" t="s">
        <v>39</v>
      </c>
      <c r="E37" s="58" t="s">
        <v>302</v>
      </c>
      <c r="F37" s="59" t="s">
        <v>303</v>
      </c>
      <c r="G37" s="60" t="s">
        <v>50</v>
      </c>
      <c r="H37" s="61">
        <v>62</v>
      </c>
      <c r="I37" s="62">
        <v>43.8</v>
      </c>
      <c r="J37" s="62"/>
      <c r="K37" s="63">
        <f t="shared" ref="K37:K59" si="14">ROUND(P37*H37,2)</f>
        <v>2715.6</v>
      </c>
      <c r="L37" s="64"/>
      <c r="M37" s="9"/>
      <c r="N37" s="65" t="s">
        <v>0</v>
      </c>
      <c r="O37" s="66" t="s">
        <v>10</v>
      </c>
      <c r="P37" s="67">
        <f t="shared" ref="P37:P59" si="15">I37+J37</f>
        <v>43.8</v>
      </c>
      <c r="Q37" s="67">
        <f t="shared" ref="Q37:Q59" si="16">ROUND(I37*H37,2)</f>
        <v>2715.6</v>
      </c>
      <c r="R37" s="67">
        <f t="shared" ref="R37:R59" si="17">ROUND(J37*H37,2)</f>
        <v>0</v>
      </c>
      <c r="S37" s="16"/>
      <c r="T37" s="68">
        <f t="shared" ref="T37:T59" si="18">S37*H37</f>
        <v>0</v>
      </c>
      <c r="U37" s="68">
        <v>0</v>
      </c>
      <c r="V37" s="68">
        <f t="shared" ref="V37:V59" si="19">U37*H37</f>
        <v>0</v>
      </c>
      <c r="W37" s="68">
        <v>0</v>
      </c>
      <c r="X37" s="69">
        <f t="shared" ref="X37:X59" si="20">W37*H37</f>
        <v>0</v>
      </c>
      <c r="Y37" s="111">
        <v>62</v>
      </c>
      <c r="Z37" s="112">
        <f t="shared" ref="Z37:Z59" si="21">SUM(Y37*I37)</f>
        <v>2715.6</v>
      </c>
      <c r="AF37" s="70" t="s">
        <v>43</v>
      </c>
      <c r="AH37" s="70" t="s">
        <v>39</v>
      </c>
      <c r="AI37" s="70" t="s">
        <v>17</v>
      </c>
      <c r="AM37" s="4" t="s">
        <v>38</v>
      </c>
      <c r="AS37" s="71">
        <f t="shared" ref="AS37:AS59" si="22">IF(O37="základná",K37,0)</f>
        <v>0</v>
      </c>
      <c r="AT37" s="71">
        <f t="shared" ref="AT37:AT59" si="23">IF(O37="znížená",K37,0)</f>
        <v>2715.6</v>
      </c>
      <c r="AU37" s="71">
        <f t="shared" ref="AU37:AU59" si="24">IF(O37="zákl. prenesená",K37,0)</f>
        <v>0</v>
      </c>
      <c r="AV37" s="71">
        <f t="shared" ref="AV37:AV59" si="25">IF(O37="zníž. prenesená",K37,0)</f>
        <v>0</v>
      </c>
      <c r="AW37" s="71">
        <f t="shared" ref="AW37:AW59" si="26">IF(O37="nulová",K37,0)</f>
        <v>0</v>
      </c>
      <c r="AX37" s="4" t="s">
        <v>44</v>
      </c>
      <c r="AY37" s="71">
        <f t="shared" ref="AY37:AY59" si="27">ROUND(P37*H37,2)</f>
        <v>2715.6</v>
      </c>
      <c r="AZ37" s="4" t="s">
        <v>43</v>
      </c>
      <c r="BA37" s="70" t="s">
        <v>124</v>
      </c>
    </row>
    <row r="38" spans="1:53" s="1" customFormat="1" ht="16.5" customHeight="1">
      <c r="A38" s="8"/>
      <c r="B38" s="56"/>
      <c r="C38" s="57" t="s">
        <v>44</v>
      </c>
      <c r="D38" s="57" t="s">
        <v>39</v>
      </c>
      <c r="E38" s="58" t="s">
        <v>304</v>
      </c>
      <c r="F38" s="59" t="s">
        <v>305</v>
      </c>
      <c r="G38" s="60" t="s">
        <v>123</v>
      </c>
      <c r="H38" s="61">
        <v>7</v>
      </c>
      <c r="I38" s="62">
        <v>7.3</v>
      </c>
      <c r="J38" s="62"/>
      <c r="K38" s="63">
        <f t="shared" si="14"/>
        <v>51.1</v>
      </c>
      <c r="L38" s="64"/>
      <c r="M38" s="9"/>
      <c r="N38" s="65" t="s">
        <v>0</v>
      </c>
      <c r="O38" s="66" t="s">
        <v>10</v>
      </c>
      <c r="P38" s="67">
        <f t="shared" si="15"/>
        <v>7.3</v>
      </c>
      <c r="Q38" s="67">
        <f t="shared" si="16"/>
        <v>51.1</v>
      </c>
      <c r="R38" s="67">
        <f t="shared" si="17"/>
        <v>0</v>
      </c>
      <c r="S38" s="16"/>
      <c r="T38" s="68">
        <f t="shared" si="18"/>
        <v>0</v>
      </c>
      <c r="U38" s="68">
        <v>0</v>
      </c>
      <c r="V38" s="68">
        <f t="shared" si="19"/>
        <v>0</v>
      </c>
      <c r="W38" s="68">
        <v>0</v>
      </c>
      <c r="X38" s="69">
        <f t="shared" si="20"/>
        <v>0</v>
      </c>
      <c r="Y38" s="111">
        <v>7</v>
      </c>
      <c r="Z38" s="112">
        <f t="shared" si="21"/>
        <v>51.1</v>
      </c>
      <c r="AF38" s="70" t="s">
        <v>43</v>
      </c>
      <c r="AH38" s="70" t="s">
        <v>39</v>
      </c>
      <c r="AI38" s="70" t="s">
        <v>17</v>
      </c>
      <c r="AM38" s="4" t="s">
        <v>38</v>
      </c>
      <c r="AS38" s="71">
        <f t="shared" si="22"/>
        <v>0</v>
      </c>
      <c r="AT38" s="71">
        <f t="shared" si="23"/>
        <v>51.1</v>
      </c>
      <c r="AU38" s="71">
        <f t="shared" si="24"/>
        <v>0</v>
      </c>
      <c r="AV38" s="71">
        <f t="shared" si="25"/>
        <v>0</v>
      </c>
      <c r="AW38" s="71">
        <f t="shared" si="26"/>
        <v>0</v>
      </c>
      <c r="AX38" s="4" t="s">
        <v>44</v>
      </c>
      <c r="AY38" s="71">
        <f t="shared" si="27"/>
        <v>51.1</v>
      </c>
      <c r="AZ38" s="4" t="s">
        <v>43</v>
      </c>
      <c r="BA38" s="70" t="s">
        <v>128</v>
      </c>
    </row>
    <row r="39" spans="1:53" s="1" customFormat="1" ht="24" customHeight="1">
      <c r="A39" s="8"/>
      <c r="B39" s="56"/>
      <c r="C39" s="57" t="s">
        <v>47</v>
      </c>
      <c r="D39" s="57" t="s">
        <v>39</v>
      </c>
      <c r="E39" s="58" t="s">
        <v>306</v>
      </c>
      <c r="F39" s="59" t="s">
        <v>307</v>
      </c>
      <c r="G39" s="60" t="s">
        <v>123</v>
      </c>
      <c r="H39" s="61">
        <v>2</v>
      </c>
      <c r="I39" s="62"/>
      <c r="J39" s="62">
        <v>77</v>
      </c>
      <c r="K39" s="63">
        <f t="shared" si="14"/>
        <v>154</v>
      </c>
      <c r="L39" s="64"/>
      <c r="M39" s="9"/>
      <c r="N39" s="65" t="s">
        <v>0</v>
      </c>
      <c r="O39" s="66" t="s">
        <v>10</v>
      </c>
      <c r="P39" s="67">
        <f t="shared" si="15"/>
        <v>77</v>
      </c>
      <c r="Q39" s="67">
        <f t="shared" si="16"/>
        <v>0</v>
      </c>
      <c r="R39" s="67">
        <f t="shared" si="17"/>
        <v>154</v>
      </c>
      <c r="S39" s="16"/>
      <c r="T39" s="68">
        <f t="shared" si="18"/>
        <v>0</v>
      </c>
      <c r="U39" s="68">
        <v>0</v>
      </c>
      <c r="V39" s="68">
        <f t="shared" si="19"/>
        <v>0</v>
      </c>
      <c r="W39" s="68">
        <v>0</v>
      </c>
      <c r="X39" s="69">
        <f t="shared" si="20"/>
        <v>0</v>
      </c>
      <c r="Y39" s="111">
        <v>0</v>
      </c>
      <c r="Z39" s="112">
        <f t="shared" si="21"/>
        <v>0</v>
      </c>
      <c r="AF39" s="70" t="s">
        <v>43</v>
      </c>
      <c r="AH39" s="70" t="s">
        <v>39</v>
      </c>
      <c r="AI39" s="70" t="s">
        <v>17</v>
      </c>
      <c r="AM39" s="4" t="s">
        <v>38</v>
      </c>
      <c r="AS39" s="71">
        <f t="shared" si="22"/>
        <v>0</v>
      </c>
      <c r="AT39" s="71">
        <f t="shared" si="23"/>
        <v>154</v>
      </c>
      <c r="AU39" s="71">
        <f t="shared" si="24"/>
        <v>0</v>
      </c>
      <c r="AV39" s="71">
        <f t="shared" si="25"/>
        <v>0</v>
      </c>
      <c r="AW39" s="71">
        <f t="shared" si="26"/>
        <v>0</v>
      </c>
      <c r="AX39" s="4" t="s">
        <v>44</v>
      </c>
      <c r="AY39" s="71">
        <f t="shared" si="27"/>
        <v>154</v>
      </c>
      <c r="AZ39" s="4" t="s">
        <v>43</v>
      </c>
      <c r="BA39" s="70" t="s">
        <v>131</v>
      </c>
    </row>
    <row r="40" spans="1:53" s="1" customFormat="1" ht="24" customHeight="1">
      <c r="A40" s="8"/>
      <c r="B40" s="56"/>
      <c r="C40" s="57" t="s">
        <v>43</v>
      </c>
      <c r="D40" s="57" t="s">
        <v>39</v>
      </c>
      <c r="E40" s="58" t="s">
        <v>308</v>
      </c>
      <c r="F40" s="59" t="s">
        <v>309</v>
      </c>
      <c r="G40" s="60" t="s">
        <v>123</v>
      </c>
      <c r="H40" s="61">
        <v>1</v>
      </c>
      <c r="I40" s="62"/>
      <c r="J40" s="62">
        <v>42.3</v>
      </c>
      <c r="K40" s="63">
        <f t="shared" si="14"/>
        <v>42.3</v>
      </c>
      <c r="L40" s="64"/>
      <c r="M40" s="9"/>
      <c r="N40" s="65" t="s">
        <v>0</v>
      </c>
      <c r="O40" s="66" t="s">
        <v>10</v>
      </c>
      <c r="P40" s="67">
        <f t="shared" si="15"/>
        <v>42.3</v>
      </c>
      <c r="Q40" s="67">
        <f t="shared" si="16"/>
        <v>0</v>
      </c>
      <c r="R40" s="67">
        <f t="shared" si="17"/>
        <v>42.3</v>
      </c>
      <c r="S40" s="16"/>
      <c r="T40" s="68">
        <f t="shared" si="18"/>
        <v>0</v>
      </c>
      <c r="U40" s="68">
        <v>0</v>
      </c>
      <c r="V40" s="68">
        <f t="shared" si="19"/>
        <v>0</v>
      </c>
      <c r="W40" s="68">
        <v>0</v>
      </c>
      <c r="X40" s="69">
        <f t="shared" si="20"/>
        <v>0</v>
      </c>
      <c r="Y40" s="111">
        <v>0</v>
      </c>
      <c r="Z40" s="112">
        <f t="shared" si="21"/>
        <v>0</v>
      </c>
      <c r="AF40" s="70" t="s">
        <v>43</v>
      </c>
      <c r="AH40" s="70" t="s">
        <v>39</v>
      </c>
      <c r="AI40" s="70" t="s">
        <v>17</v>
      </c>
      <c r="AM40" s="4" t="s">
        <v>38</v>
      </c>
      <c r="AS40" s="71">
        <f t="shared" si="22"/>
        <v>0</v>
      </c>
      <c r="AT40" s="71">
        <f t="shared" si="23"/>
        <v>42.3</v>
      </c>
      <c r="AU40" s="71">
        <f t="shared" si="24"/>
        <v>0</v>
      </c>
      <c r="AV40" s="71">
        <f t="shared" si="25"/>
        <v>0</v>
      </c>
      <c r="AW40" s="71">
        <f t="shared" si="26"/>
        <v>0</v>
      </c>
      <c r="AX40" s="4" t="s">
        <v>44</v>
      </c>
      <c r="AY40" s="71">
        <f t="shared" si="27"/>
        <v>42.3</v>
      </c>
      <c r="AZ40" s="4" t="s">
        <v>43</v>
      </c>
      <c r="BA40" s="70" t="s">
        <v>135</v>
      </c>
    </row>
    <row r="41" spans="1:53" s="1" customFormat="1" ht="16.5" customHeight="1">
      <c r="A41" s="8"/>
      <c r="B41" s="56"/>
      <c r="C41" s="57" t="s">
        <v>58</v>
      </c>
      <c r="D41" s="57" t="s">
        <v>39</v>
      </c>
      <c r="E41" s="58" t="s">
        <v>310</v>
      </c>
      <c r="F41" s="59" t="s">
        <v>311</v>
      </c>
      <c r="G41" s="60" t="s">
        <v>123</v>
      </c>
      <c r="H41" s="61">
        <v>2</v>
      </c>
      <c r="I41" s="62">
        <v>33.1</v>
      </c>
      <c r="J41" s="62"/>
      <c r="K41" s="63">
        <f t="shared" si="14"/>
        <v>66.2</v>
      </c>
      <c r="L41" s="64"/>
      <c r="M41" s="9"/>
      <c r="N41" s="65" t="s">
        <v>0</v>
      </c>
      <c r="O41" s="66" t="s">
        <v>10</v>
      </c>
      <c r="P41" s="67">
        <f t="shared" si="15"/>
        <v>33.1</v>
      </c>
      <c r="Q41" s="67">
        <f t="shared" si="16"/>
        <v>66.2</v>
      </c>
      <c r="R41" s="67">
        <f t="shared" si="17"/>
        <v>0</v>
      </c>
      <c r="S41" s="16"/>
      <c r="T41" s="68">
        <f t="shared" si="18"/>
        <v>0</v>
      </c>
      <c r="U41" s="68">
        <v>0</v>
      </c>
      <c r="V41" s="68">
        <f t="shared" si="19"/>
        <v>0</v>
      </c>
      <c r="W41" s="68">
        <v>0</v>
      </c>
      <c r="X41" s="69">
        <f t="shared" si="20"/>
        <v>0</v>
      </c>
      <c r="Y41" s="111"/>
      <c r="Z41" s="112">
        <f t="shared" si="21"/>
        <v>0</v>
      </c>
      <c r="AF41" s="70" t="s">
        <v>43</v>
      </c>
      <c r="AH41" s="70" t="s">
        <v>39</v>
      </c>
      <c r="AI41" s="70" t="s">
        <v>17</v>
      </c>
      <c r="AM41" s="4" t="s">
        <v>38</v>
      </c>
      <c r="AS41" s="71">
        <f t="shared" si="22"/>
        <v>0</v>
      </c>
      <c r="AT41" s="71">
        <f t="shared" si="23"/>
        <v>66.2</v>
      </c>
      <c r="AU41" s="71">
        <f t="shared" si="24"/>
        <v>0</v>
      </c>
      <c r="AV41" s="71">
        <f t="shared" si="25"/>
        <v>0</v>
      </c>
      <c r="AW41" s="71">
        <f t="shared" si="26"/>
        <v>0</v>
      </c>
      <c r="AX41" s="4" t="s">
        <v>44</v>
      </c>
      <c r="AY41" s="71">
        <f t="shared" si="27"/>
        <v>66.2</v>
      </c>
      <c r="AZ41" s="4" t="s">
        <v>43</v>
      </c>
      <c r="BA41" s="70" t="s">
        <v>138</v>
      </c>
    </row>
    <row r="42" spans="1:53" s="1" customFormat="1" ht="16.5" customHeight="1">
      <c r="A42" s="8"/>
      <c r="B42" s="56"/>
      <c r="C42" s="57" t="s">
        <v>51</v>
      </c>
      <c r="D42" s="57" t="s">
        <v>39</v>
      </c>
      <c r="E42" s="58" t="s">
        <v>312</v>
      </c>
      <c r="F42" s="59" t="s">
        <v>313</v>
      </c>
      <c r="G42" s="60" t="s">
        <v>123</v>
      </c>
      <c r="H42" s="61">
        <v>2</v>
      </c>
      <c r="I42" s="62">
        <v>41.2</v>
      </c>
      <c r="J42" s="62"/>
      <c r="K42" s="63">
        <f t="shared" si="14"/>
        <v>82.4</v>
      </c>
      <c r="L42" s="64"/>
      <c r="M42" s="9"/>
      <c r="N42" s="65" t="s">
        <v>0</v>
      </c>
      <c r="O42" s="66" t="s">
        <v>10</v>
      </c>
      <c r="P42" s="67">
        <f t="shared" si="15"/>
        <v>41.2</v>
      </c>
      <c r="Q42" s="67">
        <f t="shared" si="16"/>
        <v>82.4</v>
      </c>
      <c r="R42" s="67">
        <f t="shared" si="17"/>
        <v>0</v>
      </c>
      <c r="S42" s="16"/>
      <c r="T42" s="68">
        <f t="shared" si="18"/>
        <v>0</v>
      </c>
      <c r="U42" s="68">
        <v>0</v>
      </c>
      <c r="V42" s="68">
        <f t="shared" si="19"/>
        <v>0</v>
      </c>
      <c r="W42" s="68">
        <v>0</v>
      </c>
      <c r="X42" s="69">
        <f t="shared" si="20"/>
        <v>0</v>
      </c>
      <c r="Y42" s="111">
        <v>2</v>
      </c>
      <c r="Z42" s="112">
        <f t="shared" si="21"/>
        <v>82.4</v>
      </c>
      <c r="AF42" s="70" t="s">
        <v>43</v>
      </c>
      <c r="AH42" s="70" t="s">
        <v>39</v>
      </c>
      <c r="AI42" s="70" t="s">
        <v>17</v>
      </c>
      <c r="AM42" s="4" t="s">
        <v>38</v>
      </c>
      <c r="AS42" s="71">
        <f t="shared" si="22"/>
        <v>0</v>
      </c>
      <c r="AT42" s="71">
        <f t="shared" si="23"/>
        <v>82.4</v>
      </c>
      <c r="AU42" s="71">
        <f t="shared" si="24"/>
        <v>0</v>
      </c>
      <c r="AV42" s="71">
        <f t="shared" si="25"/>
        <v>0</v>
      </c>
      <c r="AW42" s="71">
        <f t="shared" si="26"/>
        <v>0</v>
      </c>
      <c r="AX42" s="4" t="s">
        <v>44</v>
      </c>
      <c r="AY42" s="71">
        <f t="shared" si="27"/>
        <v>82.4</v>
      </c>
      <c r="AZ42" s="4" t="s">
        <v>43</v>
      </c>
      <c r="BA42" s="70" t="s">
        <v>142</v>
      </c>
    </row>
    <row r="43" spans="1:53" s="1" customFormat="1" ht="16.5" customHeight="1">
      <c r="A43" s="8"/>
      <c r="B43" s="56"/>
      <c r="C43" s="57" t="s">
        <v>82</v>
      </c>
      <c r="D43" s="57" t="s">
        <v>39</v>
      </c>
      <c r="E43" s="58" t="s">
        <v>314</v>
      </c>
      <c r="F43" s="59" t="s">
        <v>315</v>
      </c>
      <c r="G43" s="60" t="s">
        <v>123</v>
      </c>
      <c r="H43" s="61">
        <v>2</v>
      </c>
      <c r="I43" s="62">
        <v>145</v>
      </c>
      <c r="J43" s="62"/>
      <c r="K43" s="63">
        <f t="shared" si="14"/>
        <v>290</v>
      </c>
      <c r="L43" s="64"/>
      <c r="M43" s="9"/>
      <c r="N43" s="65" t="s">
        <v>0</v>
      </c>
      <c r="O43" s="66" t="s">
        <v>10</v>
      </c>
      <c r="P43" s="67">
        <f t="shared" si="15"/>
        <v>145</v>
      </c>
      <c r="Q43" s="67">
        <f t="shared" si="16"/>
        <v>290</v>
      </c>
      <c r="R43" s="67">
        <f t="shared" si="17"/>
        <v>0</v>
      </c>
      <c r="S43" s="16"/>
      <c r="T43" s="68">
        <f t="shared" si="18"/>
        <v>0</v>
      </c>
      <c r="U43" s="68">
        <v>0</v>
      </c>
      <c r="V43" s="68">
        <f t="shared" si="19"/>
        <v>0</v>
      </c>
      <c r="W43" s="68">
        <v>0</v>
      </c>
      <c r="X43" s="69">
        <f t="shared" si="20"/>
        <v>0</v>
      </c>
      <c r="Y43" s="111">
        <v>2</v>
      </c>
      <c r="Z43" s="112">
        <f t="shared" si="21"/>
        <v>290</v>
      </c>
      <c r="AF43" s="70" t="s">
        <v>43</v>
      </c>
      <c r="AH43" s="70" t="s">
        <v>39</v>
      </c>
      <c r="AI43" s="70" t="s">
        <v>17</v>
      </c>
      <c r="AM43" s="4" t="s">
        <v>38</v>
      </c>
      <c r="AS43" s="71">
        <f t="shared" si="22"/>
        <v>0</v>
      </c>
      <c r="AT43" s="71">
        <f t="shared" si="23"/>
        <v>290</v>
      </c>
      <c r="AU43" s="71">
        <f t="shared" si="24"/>
        <v>0</v>
      </c>
      <c r="AV43" s="71">
        <f t="shared" si="25"/>
        <v>0</v>
      </c>
      <c r="AW43" s="71">
        <f t="shared" si="26"/>
        <v>0</v>
      </c>
      <c r="AX43" s="4" t="s">
        <v>44</v>
      </c>
      <c r="AY43" s="71">
        <f t="shared" si="27"/>
        <v>290</v>
      </c>
      <c r="AZ43" s="4" t="s">
        <v>43</v>
      </c>
      <c r="BA43" s="70" t="s">
        <v>145</v>
      </c>
    </row>
    <row r="44" spans="1:53" s="1" customFormat="1" ht="16.5" customHeight="1">
      <c r="A44" s="8"/>
      <c r="B44" s="56"/>
      <c r="C44" s="57" t="s">
        <v>57</v>
      </c>
      <c r="D44" s="57" t="s">
        <v>39</v>
      </c>
      <c r="E44" s="58" t="s">
        <v>316</v>
      </c>
      <c r="F44" s="59" t="s">
        <v>317</v>
      </c>
      <c r="G44" s="60" t="s">
        <v>123</v>
      </c>
      <c r="H44" s="61">
        <v>2</v>
      </c>
      <c r="I44" s="62"/>
      <c r="J44" s="62">
        <v>22</v>
      </c>
      <c r="K44" s="63">
        <f t="shared" si="14"/>
        <v>44</v>
      </c>
      <c r="L44" s="64"/>
      <c r="M44" s="9"/>
      <c r="N44" s="65" t="s">
        <v>0</v>
      </c>
      <c r="O44" s="66" t="s">
        <v>10</v>
      </c>
      <c r="P44" s="67">
        <f t="shared" si="15"/>
        <v>22</v>
      </c>
      <c r="Q44" s="67">
        <f t="shared" si="16"/>
        <v>0</v>
      </c>
      <c r="R44" s="67">
        <f t="shared" si="17"/>
        <v>44</v>
      </c>
      <c r="S44" s="16"/>
      <c r="T44" s="68">
        <f t="shared" si="18"/>
        <v>0</v>
      </c>
      <c r="U44" s="68">
        <v>0</v>
      </c>
      <c r="V44" s="68">
        <f t="shared" si="19"/>
        <v>0</v>
      </c>
      <c r="W44" s="68">
        <v>0</v>
      </c>
      <c r="X44" s="69">
        <f t="shared" si="20"/>
        <v>0</v>
      </c>
      <c r="Y44" s="111">
        <v>0</v>
      </c>
      <c r="Z44" s="112">
        <f t="shared" si="21"/>
        <v>0</v>
      </c>
      <c r="AF44" s="70" t="s">
        <v>43</v>
      </c>
      <c r="AH44" s="70" t="s">
        <v>39</v>
      </c>
      <c r="AI44" s="70" t="s">
        <v>17</v>
      </c>
      <c r="AM44" s="4" t="s">
        <v>38</v>
      </c>
      <c r="AS44" s="71">
        <f t="shared" si="22"/>
        <v>0</v>
      </c>
      <c r="AT44" s="71">
        <f t="shared" si="23"/>
        <v>44</v>
      </c>
      <c r="AU44" s="71">
        <f t="shared" si="24"/>
        <v>0</v>
      </c>
      <c r="AV44" s="71">
        <f t="shared" si="25"/>
        <v>0</v>
      </c>
      <c r="AW44" s="71">
        <f t="shared" si="26"/>
        <v>0</v>
      </c>
      <c r="AX44" s="4" t="s">
        <v>44</v>
      </c>
      <c r="AY44" s="71">
        <f t="shared" si="27"/>
        <v>44</v>
      </c>
      <c r="AZ44" s="4" t="s">
        <v>43</v>
      </c>
      <c r="BA44" s="70" t="s">
        <v>149</v>
      </c>
    </row>
    <row r="45" spans="1:53" s="1" customFormat="1" ht="16.5" customHeight="1">
      <c r="A45" s="8"/>
      <c r="B45" s="56"/>
      <c r="C45" s="57" t="s">
        <v>52</v>
      </c>
      <c r="D45" s="57" t="s">
        <v>39</v>
      </c>
      <c r="E45" s="58" t="s">
        <v>318</v>
      </c>
      <c r="F45" s="59" t="s">
        <v>319</v>
      </c>
      <c r="G45" s="60" t="s">
        <v>123</v>
      </c>
      <c r="H45" s="61">
        <v>7</v>
      </c>
      <c r="I45" s="62">
        <v>2.12</v>
      </c>
      <c r="J45" s="62"/>
      <c r="K45" s="63">
        <f t="shared" si="14"/>
        <v>14.84</v>
      </c>
      <c r="L45" s="64"/>
      <c r="M45" s="9"/>
      <c r="N45" s="65" t="s">
        <v>0</v>
      </c>
      <c r="O45" s="66" t="s">
        <v>10</v>
      </c>
      <c r="P45" s="67">
        <f t="shared" si="15"/>
        <v>2.12</v>
      </c>
      <c r="Q45" s="67">
        <f t="shared" si="16"/>
        <v>14.84</v>
      </c>
      <c r="R45" s="67">
        <f t="shared" si="17"/>
        <v>0</v>
      </c>
      <c r="S45" s="16"/>
      <c r="T45" s="68">
        <f t="shared" si="18"/>
        <v>0</v>
      </c>
      <c r="U45" s="68">
        <v>0</v>
      </c>
      <c r="V45" s="68">
        <f t="shared" si="19"/>
        <v>0</v>
      </c>
      <c r="W45" s="68">
        <v>0</v>
      </c>
      <c r="X45" s="69">
        <f t="shared" si="20"/>
        <v>0</v>
      </c>
      <c r="Y45" s="111">
        <v>7</v>
      </c>
      <c r="Z45" s="112">
        <f t="shared" si="21"/>
        <v>14.84</v>
      </c>
      <c r="AF45" s="70" t="s">
        <v>43</v>
      </c>
      <c r="AH45" s="70" t="s">
        <v>39</v>
      </c>
      <c r="AI45" s="70" t="s">
        <v>17</v>
      </c>
      <c r="AM45" s="4" t="s">
        <v>38</v>
      </c>
      <c r="AS45" s="71">
        <f t="shared" si="22"/>
        <v>0</v>
      </c>
      <c r="AT45" s="71">
        <f t="shared" si="23"/>
        <v>14.84</v>
      </c>
      <c r="AU45" s="71">
        <f t="shared" si="24"/>
        <v>0</v>
      </c>
      <c r="AV45" s="71">
        <f t="shared" si="25"/>
        <v>0</v>
      </c>
      <c r="AW45" s="71">
        <f t="shared" si="26"/>
        <v>0</v>
      </c>
      <c r="AX45" s="4" t="s">
        <v>44</v>
      </c>
      <c r="AY45" s="71">
        <f t="shared" si="27"/>
        <v>14.84</v>
      </c>
      <c r="AZ45" s="4" t="s">
        <v>43</v>
      </c>
      <c r="BA45" s="70" t="s">
        <v>152</v>
      </c>
    </row>
    <row r="46" spans="1:53" s="1" customFormat="1" ht="16.5" customHeight="1">
      <c r="A46" s="8"/>
      <c r="B46" s="56"/>
      <c r="C46" s="57" t="s">
        <v>61</v>
      </c>
      <c r="D46" s="57" t="s">
        <v>39</v>
      </c>
      <c r="E46" s="58" t="s">
        <v>320</v>
      </c>
      <c r="F46" s="59" t="s">
        <v>321</v>
      </c>
      <c r="G46" s="60" t="s">
        <v>123</v>
      </c>
      <c r="H46" s="61">
        <v>2</v>
      </c>
      <c r="I46" s="62">
        <v>2.3199999999999998</v>
      </c>
      <c r="J46" s="62"/>
      <c r="K46" s="63">
        <f t="shared" si="14"/>
        <v>4.6399999999999997</v>
      </c>
      <c r="L46" s="64"/>
      <c r="M46" s="9"/>
      <c r="N46" s="65" t="s">
        <v>0</v>
      </c>
      <c r="O46" s="66" t="s">
        <v>10</v>
      </c>
      <c r="P46" s="67">
        <f t="shared" si="15"/>
        <v>2.3199999999999998</v>
      </c>
      <c r="Q46" s="67">
        <f t="shared" si="16"/>
        <v>4.6399999999999997</v>
      </c>
      <c r="R46" s="67">
        <f t="shared" si="17"/>
        <v>0</v>
      </c>
      <c r="S46" s="16"/>
      <c r="T46" s="68">
        <f t="shared" si="18"/>
        <v>0</v>
      </c>
      <c r="U46" s="68">
        <v>0</v>
      </c>
      <c r="V46" s="68">
        <f t="shared" si="19"/>
        <v>0</v>
      </c>
      <c r="W46" s="68">
        <v>0</v>
      </c>
      <c r="X46" s="69">
        <f t="shared" si="20"/>
        <v>0</v>
      </c>
      <c r="Y46" s="111">
        <v>2</v>
      </c>
      <c r="Z46" s="112">
        <f t="shared" si="21"/>
        <v>4.6399999999999997</v>
      </c>
      <c r="AF46" s="70" t="s">
        <v>43</v>
      </c>
      <c r="AH46" s="70" t="s">
        <v>39</v>
      </c>
      <c r="AI46" s="70" t="s">
        <v>17</v>
      </c>
      <c r="AM46" s="4" t="s">
        <v>38</v>
      </c>
      <c r="AS46" s="71">
        <f t="shared" si="22"/>
        <v>0</v>
      </c>
      <c r="AT46" s="71">
        <f t="shared" si="23"/>
        <v>4.6399999999999997</v>
      </c>
      <c r="AU46" s="71">
        <f t="shared" si="24"/>
        <v>0</v>
      </c>
      <c r="AV46" s="71">
        <f t="shared" si="25"/>
        <v>0</v>
      </c>
      <c r="AW46" s="71">
        <f t="shared" si="26"/>
        <v>0</v>
      </c>
      <c r="AX46" s="4" t="s">
        <v>44</v>
      </c>
      <c r="AY46" s="71">
        <f t="shared" si="27"/>
        <v>4.6399999999999997</v>
      </c>
      <c r="AZ46" s="4" t="s">
        <v>43</v>
      </c>
      <c r="BA46" s="70" t="s">
        <v>156</v>
      </c>
    </row>
    <row r="47" spans="1:53" s="1" customFormat="1" ht="24" customHeight="1">
      <c r="A47" s="8"/>
      <c r="B47" s="56"/>
      <c r="C47" s="57" t="s">
        <v>97</v>
      </c>
      <c r="D47" s="57" t="s">
        <v>39</v>
      </c>
      <c r="E47" s="58" t="s">
        <v>322</v>
      </c>
      <c r="F47" s="59" t="s">
        <v>323</v>
      </c>
      <c r="G47" s="60" t="s">
        <v>123</v>
      </c>
      <c r="H47" s="61">
        <v>4</v>
      </c>
      <c r="I47" s="62">
        <v>289.60000000000002</v>
      </c>
      <c r="J47" s="62"/>
      <c r="K47" s="63">
        <f t="shared" si="14"/>
        <v>1158.4000000000001</v>
      </c>
      <c r="L47" s="64"/>
      <c r="M47" s="9"/>
      <c r="N47" s="65" t="s">
        <v>0</v>
      </c>
      <c r="O47" s="66" t="s">
        <v>10</v>
      </c>
      <c r="P47" s="67">
        <f t="shared" si="15"/>
        <v>289.60000000000002</v>
      </c>
      <c r="Q47" s="67">
        <f t="shared" si="16"/>
        <v>1158.4000000000001</v>
      </c>
      <c r="R47" s="67">
        <f t="shared" si="17"/>
        <v>0</v>
      </c>
      <c r="S47" s="16"/>
      <c r="T47" s="68">
        <f t="shared" si="18"/>
        <v>0</v>
      </c>
      <c r="U47" s="68">
        <v>0</v>
      </c>
      <c r="V47" s="68">
        <f t="shared" si="19"/>
        <v>0</v>
      </c>
      <c r="W47" s="68">
        <v>0</v>
      </c>
      <c r="X47" s="69">
        <f t="shared" si="20"/>
        <v>0</v>
      </c>
      <c r="Y47" s="111">
        <v>4</v>
      </c>
      <c r="Z47" s="112">
        <f t="shared" si="21"/>
        <v>1158.4000000000001</v>
      </c>
      <c r="AF47" s="70" t="s">
        <v>43</v>
      </c>
      <c r="AH47" s="70" t="s">
        <v>39</v>
      </c>
      <c r="AI47" s="70" t="s">
        <v>17</v>
      </c>
      <c r="AM47" s="4" t="s">
        <v>38</v>
      </c>
      <c r="AS47" s="71">
        <f t="shared" si="22"/>
        <v>0</v>
      </c>
      <c r="AT47" s="71">
        <f t="shared" si="23"/>
        <v>1158.4000000000001</v>
      </c>
      <c r="AU47" s="71">
        <f t="shared" si="24"/>
        <v>0</v>
      </c>
      <c r="AV47" s="71">
        <f t="shared" si="25"/>
        <v>0</v>
      </c>
      <c r="AW47" s="71">
        <f t="shared" si="26"/>
        <v>0</v>
      </c>
      <c r="AX47" s="4" t="s">
        <v>44</v>
      </c>
      <c r="AY47" s="71">
        <f t="shared" si="27"/>
        <v>1158.4000000000001</v>
      </c>
      <c r="AZ47" s="4" t="s">
        <v>43</v>
      </c>
      <c r="BA47" s="70" t="s">
        <v>159</v>
      </c>
    </row>
    <row r="48" spans="1:53" s="1" customFormat="1" ht="16.5" customHeight="1">
      <c r="A48" s="8"/>
      <c r="B48" s="56"/>
      <c r="C48" s="57" t="s">
        <v>64</v>
      </c>
      <c r="D48" s="57" t="s">
        <v>39</v>
      </c>
      <c r="E48" s="58" t="s">
        <v>324</v>
      </c>
      <c r="F48" s="59" t="s">
        <v>325</v>
      </c>
      <c r="G48" s="60" t="s">
        <v>123</v>
      </c>
      <c r="H48" s="61">
        <v>58</v>
      </c>
      <c r="I48" s="62">
        <v>41.21</v>
      </c>
      <c r="J48" s="62"/>
      <c r="K48" s="63">
        <f t="shared" si="14"/>
        <v>2390.1799999999998</v>
      </c>
      <c r="L48" s="64"/>
      <c r="M48" s="9"/>
      <c r="N48" s="65" t="s">
        <v>0</v>
      </c>
      <c r="O48" s="66" t="s">
        <v>10</v>
      </c>
      <c r="P48" s="67">
        <f t="shared" si="15"/>
        <v>41.21</v>
      </c>
      <c r="Q48" s="67">
        <f t="shared" si="16"/>
        <v>2390.1799999999998</v>
      </c>
      <c r="R48" s="67">
        <f t="shared" si="17"/>
        <v>0</v>
      </c>
      <c r="S48" s="16"/>
      <c r="T48" s="68">
        <f t="shared" si="18"/>
        <v>0</v>
      </c>
      <c r="U48" s="68">
        <v>0</v>
      </c>
      <c r="V48" s="68">
        <f t="shared" si="19"/>
        <v>0</v>
      </c>
      <c r="W48" s="68">
        <v>0</v>
      </c>
      <c r="X48" s="69">
        <f t="shared" si="20"/>
        <v>0</v>
      </c>
      <c r="Y48" s="111">
        <v>58</v>
      </c>
      <c r="Z48" s="112">
        <f t="shared" si="21"/>
        <v>2390.1799999999998</v>
      </c>
      <c r="AF48" s="70" t="s">
        <v>43</v>
      </c>
      <c r="AH48" s="70" t="s">
        <v>39</v>
      </c>
      <c r="AI48" s="70" t="s">
        <v>17</v>
      </c>
      <c r="AM48" s="4" t="s">
        <v>38</v>
      </c>
      <c r="AS48" s="71">
        <f t="shared" si="22"/>
        <v>0</v>
      </c>
      <c r="AT48" s="71">
        <f t="shared" si="23"/>
        <v>2390.1799999999998</v>
      </c>
      <c r="AU48" s="71">
        <f t="shared" si="24"/>
        <v>0</v>
      </c>
      <c r="AV48" s="71">
        <f t="shared" si="25"/>
        <v>0</v>
      </c>
      <c r="AW48" s="71">
        <f t="shared" si="26"/>
        <v>0</v>
      </c>
      <c r="AX48" s="4" t="s">
        <v>44</v>
      </c>
      <c r="AY48" s="71">
        <f t="shared" si="27"/>
        <v>2390.1799999999998</v>
      </c>
      <c r="AZ48" s="4" t="s">
        <v>43</v>
      </c>
      <c r="BA48" s="70" t="s">
        <v>163</v>
      </c>
    </row>
    <row r="49" spans="1:53" s="1" customFormat="1" ht="16.5" customHeight="1">
      <c r="A49" s="8"/>
      <c r="B49" s="56"/>
      <c r="C49" s="57" t="s">
        <v>103</v>
      </c>
      <c r="D49" s="57" t="s">
        <v>39</v>
      </c>
      <c r="E49" s="58" t="s">
        <v>326</v>
      </c>
      <c r="F49" s="59" t="s">
        <v>327</v>
      </c>
      <c r="G49" s="60" t="s">
        <v>123</v>
      </c>
      <c r="H49" s="61">
        <v>1</v>
      </c>
      <c r="I49" s="62">
        <v>55</v>
      </c>
      <c r="J49" s="62"/>
      <c r="K49" s="63">
        <f t="shared" si="14"/>
        <v>55</v>
      </c>
      <c r="L49" s="64"/>
      <c r="M49" s="9"/>
      <c r="N49" s="65" t="s">
        <v>0</v>
      </c>
      <c r="O49" s="66" t="s">
        <v>10</v>
      </c>
      <c r="P49" s="67">
        <f t="shared" si="15"/>
        <v>55</v>
      </c>
      <c r="Q49" s="67">
        <f t="shared" si="16"/>
        <v>55</v>
      </c>
      <c r="R49" s="67">
        <f t="shared" si="17"/>
        <v>0</v>
      </c>
      <c r="S49" s="16"/>
      <c r="T49" s="68">
        <f t="shared" si="18"/>
        <v>0</v>
      </c>
      <c r="U49" s="68">
        <v>0</v>
      </c>
      <c r="V49" s="68">
        <f t="shared" si="19"/>
        <v>0</v>
      </c>
      <c r="W49" s="68">
        <v>0</v>
      </c>
      <c r="X49" s="69">
        <f t="shared" si="20"/>
        <v>0</v>
      </c>
      <c r="Y49" s="111">
        <v>1</v>
      </c>
      <c r="Z49" s="112">
        <f t="shared" si="21"/>
        <v>55</v>
      </c>
      <c r="AF49" s="70" t="s">
        <v>43</v>
      </c>
      <c r="AH49" s="70" t="s">
        <v>39</v>
      </c>
      <c r="AI49" s="70" t="s">
        <v>17</v>
      </c>
      <c r="AM49" s="4" t="s">
        <v>38</v>
      </c>
      <c r="AS49" s="71">
        <f t="shared" si="22"/>
        <v>0</v>
      </c>
      <c r="AT49" s="71">
        <f t="shared" si="23"/>
        <v>55</v>
      </c>
      <c r="AU49" s="71">
        <f t="shared" si="24"/>
        <v>0</v>
      </c>
      <c r="AV49" s="71">
        <f t="shared" si="25"/>
        <v>0</v>
      </c>
      <c r="AW49" s="71">
        <f t="shared" si="26"/>
        <v>0</v>
      </c>
      <c r="AX49" s="4" t="s">
        <v>44</v>
      </c>
      <c r="AY49" s="71">
        <f t="shared" si="27"/>
        <v>55</v>
      </c>
      <c r="AZ49" s="4" t="s">
        <v>43</v>
      </c>
      <c r="BA49" s="70" t="s">
        <v>166</v>
      </c>
    </row>
    <row r="50" spans="1:53" s="1" customFormat="1" ht="16.5" customHeight="1">
      <c r="A50" s="8"/>
      <c r="B50" s="56"/>
      <c r="C50" s="57" t="s">
        <v>88</v>
      </c>
      <c r="D50" s="57" t="s">
        <v>39</v>
      </c>
      <c r="E50" s="58" t="s">
        <v>328</v>
      </c>
      <c r="F50" s="59" t="s">
        <v>329</v>
      </c>
      <c r="G50" s="60" t="s">
        <v>123</v>
      </c>
      <c r="H50" s="61">
        <v>1</v>
      </c>
      <c r="I50" s="62">
        <v>62.3</v>
      </c>
      <c r="J50" s="62"/>
      <c r="K50" s="63">
        <f t="shared" si="14"/>
        <v>62.3</v>
      </c>
      <c r="L50" s="64"/>
      <c r="M50" s="9"/>
      <c r="N50" s="65" t="s">
        <v>0</v>
      </c>
      <c r="O50" s="66" t="s">
        <v>10</v>
      </c>
      <c r="P50" s="67">
        <f t="shared" si="15"/>
        <v>62.3</v>
      </c>
      <c r="Q50" s="67">
        <f t="shared" si="16"/>
        <v>62.3</v>
      </c>
      <c r="R50" s="67">
        <f t="shared" si="17"/>
        <v>0</v>
      </c>
      <c r="S50" s="16"/>
      <c r="T50" s="68">
        <f t="shared" si="18"/>
        <v>0</v>
      </c>
      <c r="U50" s="68">
        <v>0</v>
      </c>
      <c r="V50" s="68">
        <f t="shared" si="19"/>
        <v>0</v>
      </c>
      <c r="W50" s="68">
        <v>0</v>
      </c>
      <c r="X50" s="69">
        <f t="shared" si="20"/>
        <v>0</v>
      </c>
      <c r="Y50" s="111">
        <v>1</v>
      </c>
      <c r="Z50" s="112">
        <f t="shared" si="21"/>
        <v>62.3</v>
      </c>
      <c r="AF50" s="70" t="s">
        <v>43</v>
      </c>
      <c r="AH50" s="70" t="s">
        <v>39</v>
      </c>
      <c r="AI50" s="70" t="s">
        <v>17</v>
      </c>
      <c r="AM50" s="4" t="s">
        <v>38</v>
      </c>
      <c r="AS50" s="71">
        <f t="shared" si="22"/>
        <v>0</v>
      </c>
      <c r="AT50" s="71">
        <f t="shared" si="23"/>
        <v>62.3</v>
      </c>
      <c r="AU50" s="71">
        <f t="shared" si="24"/>
        <v>0</v>
      </c>
      <c r="AV50" s="71">
        <f t="shared" si="25"/>
        <v>0</v>
      </c>
      <c r="AW50" s="71">
        <f t="shared" si="26"/>
        <v>0</v>
      </c>
      <c r="AX50" s="4" t="s">
        <v>44</v>
      </c>
      <c r="AY50" s="71">
        <f t="shared" si="27"/>
        <v>62.3</v>
      </c>
      <c r="AZ50" s="4" t="s">
        <v>43</v>
      </c>
      <c r="BA50" s="70" t="s">
        <v>170</v>
      </c>
    </row>
    <row r="51" spans="1:53" s="1" customFormat="1" ht="16.5" customHeight="1">
      <c r="A51" s="8"/>
      <c r="B51" s="56"/>
      <c r="C51" s="57" t="s">
        <v>110</v>
      </c>
      <c r="D51" s="57" t="s">
        <v>39</v>
      </c>
      <c r="E51" s="58" t="s">
        <v>330</v>
      </c>
      <c r="F51" s="59" t="s">
        <v>331</v>
      </c>
      <c r="G51" s="60" t="s">
        <v>123</v>
      </c>
      <c r="H51" s="61">
        <v>1</v>
      </c>
      <c r="I51" s="62">
        <v>62.3</v>
      </c>
      <c r="J51" s="62"/>
      <c r="K51" s="63">
        <f t="shared" si="14"/>
        <v>62.3</v>
      </c>
      <c r="L51" s="64"/>
      <c r="M51" s="9"/>
      <c r="N51" s="65" t="s">
        <v>0</v>
      </c>
      <c r="O51" s="66" t="s">
        <v>10</v>
      </c>
      <c r="P51" s="67">
        <f t="shared" si="15"/>
        <v>62.3</v>
      </c>
      <c r="Q51" s="67">
        <f t="shared" si="16"/>
        <v>62.3</v>
      </c>
      <c r="R51" s="67">
        <f t="shared" si="17"/>
        <v>0</v>
      </c>
      <c r="S51" s="16"/>
      <c r="T51" s="68">
        <f t="shared" si="18"/>
        <v>0</v>
      </c>
      <c r="U51" s="68">
        <v>0</v>
      </c>
      <c r="V51" s="68">
        <f t="shared" si="19"/>
        <v>0</v>
      </c>
      <c r="W51" s="68">
        <v>0</v>
      </c>
      <c r="X51" s="69">
        <f t="shared" si="20"/>
        <v>0</v>
      </c>
      <c r="Y51" s="111">
        <v>1</v>
      </c>
      <c r="Z51" s="112">
        <f t="shared" si="21"/>
        <v>62.3</v>
      </c>
      <c r="AF51" s="70" t="s">
        <v>43</v>
      </c>
      <c r="AH51" s="70" t="s">
        <v>39</v>
      </c>
      <c r="AI51" s="70" t="s">
        <v>17</v>
      </c>
      <c r="AM51" s="4" t="s">
        <v>38</v>
      </c>
      <c r="AS51" s="71">
        <f t="shared" si="22"/>
        <v>0</v>
      </c>
      <c r="AT51" s="71">
        <f t="shared" si="23"/>
        <v>62.3</v>
      </c>
      <c r="AU51" s="71">
        <f t="shared" si="24"/>
        <v>0</v>
      </c>
      <c r="AV51" s="71">
        <f t="shared" si="25"/>
        <v>0</v>
      </c>
      <c r="AW51" s="71">
        <f t="shared" si="26"/>
        <v>0</v>
      </c>
      <c r="AX51" s="4" t="s">
        <v>44</v>
      </c>
      <c r="AY51" s="71">
        <f t="shared" si="27"/>
        <v>62.3</v>
      </c>
      <c r="AZ51" s="4" t="s">
        <v>43</v>
      </c>
      <c r="BA51" s="70" t="s">
        <v>173</v>
      </c>
    </row>
    <row r="52" spans="1:53" s="1" customFormat="1" ht="16.5" customHeight="1">
      <c r="A52" s="8"/>
      <c r="B52" s="56"/>
      <c r="C52" s="57" t="s">
        <v>91</v>
      </c>
      <c r="D52" s="57" t="s">
        <v>39</v>
      </c>
      <c r="E52" s="58" t="s">
        <v>332</v>
      </c>
      <c r="F52" s="59" t="s">
        <v>333</v>
      </c>
      <c r="G52" s="60" t="s">
        <v>123</v>
      </c>
      <c r="H52" s="61">
        <v>1</v>
      </c>
      <c r="I52" s="62">
        <v>45</v>
      </c>
      <c r="J52" s="62"/>
      <c r="K52" s="63">
        <f t="shared" si="14"/>
        <v>45</v>
      </c>
      <c r="L52" s="64"/>
      <c r="M52" s="9"/>
      <c r="N52" s="65" t="s">
        <v>0</v>
      </c>
      <c r="O52" s="66" t="s">
        <v>10</v>
      </c>
      <c r="P52" s="67">
        <f t="shared" si="15"/>
        <v>45</v>
      </c>
      <c r="Q52" s="67">
        <f t="shared" si="16"/>
        <v>45</v>
      </c>
      <c r="R52" s="67">
        <f t="shared" si="17"/>
        <v>0</v>
      </c>
      <c r="S52" s="16"/>
      <c r="T52" s="68">
        <f t="shared" si="18"/>
        <v>0</v>
      </c>
      <c r="U52" s="68">
        <v>0</v>
      </c>
      <c r="V52" s="68">
        <f t="shared" si="19"/>
        <v>0</v>
      </c>
      <c r="W52" s="68">
        <v>0</v>
      </c>
      <c r="X52" s="69">
        <f t="shared" si="20"/>
        <v>0</v>
      </c>
      <c r="Y52" s="111">
        <v>1</v>
      </c>
      <c r="Z52" s="112">
        <f t="shared" si="21"/>
        <v>45</v>
      </c>
      <c r="AF52" s="70" t="s">
        <v>43</v>
      </c>
      <c r="AH52" s="70" t="s">
        <v>39</v>
      </c>
      <c r="AI52" s="70" t="s">
        <v>17</v>
      </c>
      <c r="AM52" s="4" t="s">
        <v>38</v>
      </c>
      <c r="AS52" s="71">
        <f t="shared" si="22"/>
        <v>0</v>
      </c>
      <c r="AT52" s="71">
        <f t="shared" si="23"/>
        <v>45</v>
      </c>
      <c r="AU52" s="71">
        <f t="shared" si="24"/>
        <v>0</v>
      </c>
      <c r="AV52" s="71">
        <f t="shared" si="25"/>
        <v>0</v>
      </c>
      <c r="AW52" s="71">
        <f t="shared" si="26"/>
        <v>0</v>
      </c>
      <c r="AX52" s="4" t="s">
        <v>44</v>
      </c>
      <c r="AY52" s="71">
        <f t="shared" si="27"/>
        <v>45</v>
      </c>
      <c r="AZ52" s="4" t="s">
        <v>43</v>
      </c>
      <c r="BA52" s="70" t="s">
        <v>177</v>
      </c>
    </row>
    <row r="53" spans="1:53" s="1" customFormat="1" ht="16.5" customHeight="1">
      <c r="A53" s="8"/>
      <c r="B53" s="56"/>
      <c r="C53" s="57" t="s">
        <v>117</v>
      </c>
      <c r="D53" s="57" t="s">
        <v>39</v>
      </c>
      <c r="E53" s="58" t="s">
        <v>334</v>
      </c>
      <c r="F53" s="59" t="s">
        <v>335</v>
      </c>
      <c r="G53" s="60" t="s">
        <v>123</v>
      </c>
      <c r="H53" s="61">
        <v>1</v>
      </c>
      <c r="I53" s="62">
        <v>36</v>
      </c>
      <c r="J53" s="62"/>
      <c r="K53" s="63">
        <f t="shared" si="14"/>
        <v>36</v>
      </c>
      <c r="L53" s="64"/>
      <c r="M53" s="9"/>
      <c r="N53" s="65" t="s">
        <v>0</v>
      </c>
      <c r="O53" s="66" t="s">
        <v>10</v>
      </c>
      <c r="P53" s="67">
        <f t="shared" si="15"/>
        <v>36</v>
      </c>
      <c r="Q53" s="67">
        <f t="shared" si="16"/>
        <v>36</v>
      </c>
      <c r="R53" s="67">
        <f t="shared" si="17"/>
        <v>0</v>
      </c>
      <c r="S53" s="16"/>
      <c r="T53" s="68">
        <f t="shared" si="18"/>
        <v>0</v>
      </c>
      <c r="U53" s="68">
        <v>0</v>
      </c>
      <c r="V53" s="68">
        <f t="shared" si="19"/>
        <v>0</v>
      </c>
      <c r="W53" s="68">
        <v>0</v>
      </c>
      <c r="X53" s="69">
        <f t="shared" si="20"/>
        <v>0</v>
      </c>
      <c r="Y53" s="111">
        <v>1</v>
      </c>
      <c r="Z53" s="112">
        <f t="shared" si="21"/>
        <v>36</v>
      </c>
      <c r="AF53" s="70" t="s">
        <v>43</v>
      </c>
      <c r="AH53" s="70" t="s">
        <v>39</v>
      </c>
      <c r="AI53" s="70" t="s">
        <v>17</v>
      </c>
      <c r="AM53" s="4" t="s">
        <v>38</v>
      </c>
      <c r="AS53" s="71">
        <f t="shared" si="22"/>
        <v>0</v>
      </c>
      <c r="AT53" s="71">
        <f t="shared" si="23"/>
        <v>36</v>
      </c>
      <c r="AU53" s="71">
        <f t="shared" si="24"/>
        <v>0</v>
      </c>
      <c r="AV53" s="71">
        <f t="shared" si="25"/>
        <v>0</v>
      </c>
      <c r="AW53" s="71">
        <f t="shared" si="26"/>
        <v>0</v>
      </c>
      <c r="AX53" s="4" t="s">
        <v>44</v>
      </c>
      <c r="AY53" s="71">
        <f t="shared" si="27"/>
        <v>36</v>
      </c>
      <c r="AZ53" s="4" t="s">
        <v>43</v>
      </c>
      <c r="BA53" s="70" t="s">
        <v>180</v>
      </c>
    </row>
    <row r="54" spans="1:53" s="1" customFormat="1" ht="16.5" customHeight="1">
      <c r="A54" s="8"/>
      <c r="B54" s="56"/>
      <c r="C54" s="57" t="s">
        <v>95</v>
      </c>
      <c r="D54" s="57" t="s">
        <v>39</v>
      </c>
      <c r="E54" s="58" t="s">
        <v>336</v>
      </c>
      <c r="F54" s="59" t="s">
        <v>337</v>
      </c>
      <c r="G54" s="60" t="s">
        <v>123</v>
      </c>
      <c r="H54" s="61">
        <v>1</v>
      </c>
      <c r="I54" s="62">
        <v>4.2</v>
      </c>
      <c r="J54" s="62"/>
      <c r="K54" s="63">
        <f t="shared" si="14"/>
        <v>4.2</v>
      </c>
      <c r="L54" s="64"/>
      <c r="M54" s="9"/>
      <c r="N54" s="65" t="s">
        <v>0</v>
      </c>
      <c r="O54" s="66" t="s">
        <v>10</v>
      </c>
      <c r="P54" s="67">
        <f t="shared" si="15"/>
        <v>4.2</v>
      </c>
      <c r="Q54" s="67">
        <f t="shared" si="16"/>
        <v>4.2</v>
      </c>
      <c r="R54" s="67">
        <f t="shared" si="17"/>
        <v>0</v>
      </c>
      <c r="S54" s="16"/>
      <c r="T54" s="68">
        <f t="shared" si="18"/>
        <v>0</v>
      </c>
      <c r="U54" s="68">
        <v>0</v>
      </c>
      <c r="V54" s="68">
        <f t="shared" si="19"/>
        <v>0</v>
      </c>
      <c r="W54" s="68">
        <v>0</v>
      </c>
      <c r="X54" s="69">
        <f t="shared" si="20"/>
        <v>0</v>
      </c>
      <c r="Y54" s="111">
        <v>1</v>
      </c>
      <c r="Z54" s="112">
        <f t="shared" si="21"/>
        <v>4.2</v>
      </c>
      <c r="AF54" s="70" t="s">
        <v>43</v>
      </c>
      <c r="AH54" s="70" t="s">
        <v>39</v>
      </c>
      <c r="AI54" s="70" t="s">
        <v>17</v>
      </c>
      <c r="AM54" s="4" t="s">
        <v>38</v>
      </c>
      <c r="AS54" s="71">
        <f t="shared" si="22"/>
        <v>0</v>
      </c>
      <c r="AT54" s="71">
        <f t="shared" si="23"/>
        <v>4.2</v>
      </c>
      <c r="AU54" s="71">
        <f t="shared" si="24"/>
        <v>0</v>
      </c>
      <c r="AV54" s="71">
        <f t="shared" si="25"/>
        <v>0</v>
      </c>
      <c r="AW54" s="71">
        <f t="shared" si="26"/>
        <v>0</v>
      </c>
      <c r="AX54" s="4" t="s">
        <v>44</v>
      </c>
      <c r="AY54" s="71">
        <f t="shared" si="27"/>
        <v>4.2</v>
      </c>
      <c r="AZ54" s="4" t="s">
        <v>43</v>
      </c>
      <c r="BA54" s="70" t="s">
        <v>184</v>
      </c>
    </row>
    <row r="55" spans="1:53" s="1" customFormat="1" ht="16.5" customHeight="1">
      <c r="A55" s="8"/>
      <c r="B55" s="56"/>
      <c r="C55" s="57" t="s">
        <v>125</v>
      </c>
      <c r="D55" s="57" t="s">
        <v>39</v>
      </c>
      <c r="E55" s="58" t="s">
        <v>338</v>
      </c>
      <c r="F55" s="59" t="s">
        <v>339</v>
      </c>
      <c r="G55" s="60" t="s">
        <v>123</v>
      </c>
      <c r="H55" s="61">
        <v>1</v>
      </c>
      <c r="I55" s="62">
        <v>120</v>
      </c>
      <c r="J55" s="62"/>
      <c r="K55" s="63">
        <f t="shared" si="14"/>
        <v>120</v>
      </c>
      <c r="L55" s="64"/>
      <c r="M55" s="9"/>
      <c r="N55" s="65" t="s">
        <v>0</v>
      </c>
      <c r="O55" s="66" t="s">
        <v>10</v>
      </c>
      <c r="P55" s="67">
        <f t="shared" si="15"/>
        <v>120</v>
      </c>
      <c r="Q55" s="67">
        <f t="shared" si="16"/>
        <v>120</v>
      </c>
      <c r="R55" s="67">
        <f t="shared" si="17"/>
        <v>0</v>
      </c>
      <c r="S55" s="16"/>
      <c r="T55" s="68">
        <f t="shared" si="18"/>
        <v>0</v>
      </c>
      <c r="U55" s="68">
        <v>0</v>
      </c>
      <c r="V55" s="68">
        <f t="shared" si="19"/>
        <v>0</v>
      </c>
      <c r="W55" s="68">
        <v>0</v>
      </c>
      <c r="X55" s="69">
        <f t="shared" si="20"/>
        <v>0</v>
      </c>
      <c r="Y55" s="111">
        <v>1</v>
      </c>
      <c r="Z55" s="112">
        <f t="shared" si="21"/>
        <v>120</v>
      </c>
      <c r="AF55" s="70" t="s">
        <v>43</v>
      </c>
      <c r="AH55" s="70" t="s">
        <v>39</v>
      </c>
      <c r="AI55" s="70" t="s">
        <v>17</v>
      </c>
      <c r="AM55" s="4" t="s">
        <v>38</v>
      </c>
      <c r="AS55" s="71">
        <f t="shared" si="22"/>
        <v>0</v>
      </c>
      <c r="AT55" s="71">
        <f t="shared" si="23"/>
        <v>120</v>
      </c>
      <c r="AU55" s="71">
        <f t="shared" si="24"/>
        <v>0</v>
      </c>
      <c r="AV55" s="71">
        <f t="shared" si="25"/>
        <v>0</v>
      </c>
      <c r="AW55" s="71">
        <f t="shared" si="26"/>
        <v>0</v>
      </c>
      <c r="AX55" s="4" t="s">
        <v>44</v>
      </c>
      <c r="AY55" s="71">
        <f t="shared" si="27"/>
        <v>120</v>
      </c>
      <c r="AZ55" s="4" t="s">
        <v>43</v>
      </c>
      <c r="BA55" s="70" t="s">
        <v>187</v>
      </c>
    </row>
    <row r="56" spans="1:53" s="1" customFormat="1" ht="16.5" customHeight="1">
      <c r="A56" s="8"/>
      <c r="B56" s="56"/>
      <c r="C56" s="57" t="s">
        <v>1</v>
      </c>
      <c r="D56" s="57" t="s">
        <v>39</v>
      </c>
      <c r="E56" s="58" t="s">
        <v>340</v>
      </c>
      <c r="F56" s="59" t="s">
        <v>341</v>
      </c>
      <c r="G56" s="60" t="s">
        <v>123</v>
      </c>
      <c r="H56" s="61">
        <v>45</v>
      </c>
      <c r="I56" s="62">
        <v>54</v>
      </c>
      <c r="J56" s="62"/>
      <c r="K56" s="63">
        <f t="shared" si="14"/>
        <v>2430</v>
      </c>
      <c r="L56" s="64"/>
      <c r="M56" s="9"/>
      <c r="N56" s="65" t="s">
        <v>0</v>
      </c>
      <c r="O56" s="66" t="s">
        <v>10</v>
      </c>
      <c r="P56" s="67">
        <f t="shared" si="15"/>
        <v>54</v>
      </c>
      <c r="Q56" s="67">
        <f t="shared" si="16"/>
        <v>2430</v>
      </c>
      <c r="R56" s="67">
        <f t="shared" si="17"/>
        <v>0</v>
      </c>
      <c r="S56" s="16"/>
      <c r="T56" s="68">
        <f t="shared" si="18"/>
        <v>0</v>
      </c>
      <c r="U56" s="68">
        <v>0</v>
      </c>
      <c r="V56" s="68">
        <f t="shared" si="19"/>
        <v>0</v>
      </c>
      <c r="W56" s="68">
        <v>0</v>
      </c>
      <c r="X56" s="69">
        <f t="shared" si="20"/>
        <v>0</v>
      </c>
      <c r="Y56" s="111">
        <v>45</v>
      </c>
      <c r="Z56" s="112">
        <f t="shared" si="21"/>
        <v>2430</v>
      </c>
      <c r="AF56" s="70" t="s">
        <v>43</v>
      </c>
      <c r="AH56" s="70" t="s">
        <v>39</v>
      </c>
      <c r="AI56" s="70" t="s">
        <v>17</v>
      </c>
      <c r="AM56" s="4" t="s">
        <v>38</v>
      </c>
      <c r="AS56" s="71">
        <f t="shared" si="22"/>
        <v>0</v>
      </c>
      <c r="AT56" s="71">
        <f t="shared" si="23"/>
        <v>2430</v>
      </c>
      <c r="AU56" s="71">
        <f t="shared" si="24"/>
        <v>0</v>
      </c>
      <c r="AV56" s="71">
        <f t="shared" si="25"/>
        <v>0</v>
      </c>
      <c r="AW56" s="71">
        <f t="shared" si="26"/>
        <v>0</v>
      </c>
      <c r="AX56" s="4" t="s">
        <v>44</v>
      </c>
      <c r="AY56" s="71">
        <f t="shared" si="27"/>
        <v>2430</v>
      </c>
      <c r="AZ56" s="4" t="s">
        <v>43</v>
      </c>
      <c r="BA56" s="70" t="s">
        <v>191</v>
      </c>
    </row>
    <row r="57" spans="1:53" s="1" customFormat="1" ht="48" customHeight="1">
      <c r="A57" s="8"/>
      <c r="B57" s="56"/>
      <c r="C57" s="57" t="s">
        <v>132</v>
      </c>
      <c r="D57" s="57" t="s">
        <v>39</v>
      </c>
      <c r="E57" s="58" t="s">
        <v>342</v>
      </c>
      <c r="F57" s="59" t="s">
        <v>343</v>
      </c>
      <c r="G57" s="60" t="s">
        <v>123</v>
      </c>
      <c r="H57" s="61">
        <v>1</v>
      </c>
      <c r="I57" s="62">
        <v>3950</v>
      </c>
      <c r="J57" s="62"/>
      <c r="K57" s="63">
        <f t="shared" si="14"/>
        <v>3950</v>
      </c>
      <c r="L57" s="64"/>
      <c r="M57" s="9"/>
      <c r="N57" s="65" t="s">
        <v>0</v>
      </c>
      <c r="O57" s="66" t="s">
        <v>10</v>
      </c>
      <c r="P57" s="67">
        <f t="shared" si="15"/>
        <v>3950</v>
      </c>
      <c r="Q57" s="67">
        <f t="shared" si="16"/>
        <v>3950</v>
      </c>
      <c r="R57" s="67">
        <f t="shared" si="17"/>
        <v>0</v>
      </c>
      <c r="S57" s="16"/>
      <c r="T57" s="68">
        <f t="shared" si="18"/>
        <v>0</v>
      </c>
      <c r="U57" s="68">
        <v>0</v>
      </c>
      <c r="V57" s="68">
        <f t="shared" si="19"/>
        <v>0</v>
      </c>
      <c r="W57" s="68">
        <v>0</v>
      </c>
      <c r="X57" s="69">
        <f t="shared" si="20"/>
        <v>0</v>
      </c>
      <c r="Y57" s="111">
        <v>1</v>
      </c>
      <c r="Z57" s="112">
        <f t="shared" si="21"/>
        <v>3950</v>
      </c>
      <c r="AF57" s="70" t="s">
        <v>43</v>
      </c>
      <c r="AH57" s="70" t="s">
        <v>39</v>
      </c>
      <c r="AI57" s="70" t="s">
        <v>17</v>
      </c>
      <c r="AM57" s="4" t="s">
        <v>38</v>
      </c>
      <c r="AS57" s="71">
        <f t="shared" si="22"/>
        <v>0</v>
      </c>
      <c r="AT57" s="71">
        <f t="shared" si="23"/>
        <v>3950</v>
      </c>
      <c r="AU57" s="71">
        <f t="shared" si="24"/>
        <v>0</v>
      </c>
      <c r="AV57" s="71">
        <f t="shared" si="25"/>
        <v>0</v>
      </c>
      <c r="AW57" s="71">
        <f t="shared" si="26"/>
        <v>0</v>
      </c>
      <c r="AX57" s="4" t="s">
        <v>44</v>
      </c>
      <c r="AY57" s="71">
        <f t="shared" si="27"/>
        <v>3950</v>
      </c>
      <c r="AZ57" s="4" t="s">
        <v>43</v>
      </c>
      <c r="BA57" s="70" t="s">
        <v>194</v>
      </c>
    </row>
    <row r="58" spans="1:53" s="1" customFormat="1" ht="16.5" customHeight="1">
      <c r="A58" s="8"/>
      <c r="B58" s="56"/>
      <c r="C58" s="57" t="s">
        <v>102</v>
      </c>
      <c r="D58" s="57" t="s">
        <v>39</v>
      </c>
      <c r="E58" s="58" t="s">
        <v>344</v>
      </c>
      <c r="F58" s="59" t="s">
        <v>345</v>
      </c>
      <c r="G58" s="60" t="s">
        <v>50</v>
      </c>
      <c r="H58" s="61">
        <v>62</v>
      </c>
      <c r="I58" s="62"/>
      <c r="J58" s="62">
        <v>3.45</v>
      </c>
      <c r="K58" s="63">
        <f t="shared" si="14"/>
        <v>213.9</v>
      </c>
      <c r="L58" s="64"/>
      <c r="M58" s="9"/>
      <c r="N58" s="65" t="s">
        <v>0</v>
      </c>
      <c r="O58" s="66" t="s">
        <v>10</v>
      </c>
      <c r="P58" s="67">
        <f t="shared" si="15"/>
        <v>3.45</v>
      </c>
      <c r="Q58" s="67">
        <f t="shared" si="16"/>
        <v>0</v>
      </c>
      <c r="R58" s="67">
        <f t="shared" si="17"/>
        <v>213.9</v>
      </c>
      <c r="S58" s="16"/>
      <c r="T58" s="68">
        <f t="shared" si="18"/>
        <v>0</v>
      </c>
      <c r="U58" s="68">
        <v>0</v>
      </c>
      <c r="V58" s="68">
        <f t="shared" si="19"/>
        <v>0</v>
      </c>
      <c r="W58" s="68">
        <v>0</v>
      </c>
      <c r="X58" s="69">
        <f t="shared" si="20"/>
        <v>0</v>
      </c>
      <c r="Y58" s="111">
        <v>0</v>
      </c>
      <c r="Z58" s="112">
        <f t="shared" si="21"/>
        <v>0</v>
      </c>
      <c r="AF58" s="70" t="s">
        <v>43</v>
      </c>
      <c r="AH58" s="70" t="s">
        <v>39</v>
      </c>
      <c r="AI58" s="70" t="s">
        <v>17</v>
      </c>
      <c r="AM58" s="4" t="s">
        <v>38</v>
      </c>
      <c r="AS58" s="71">
        <f t="shared" si="22"/>
        <v>0</v>
      </c>
      <c r="AT58" s="71">
        <f t="shared" si="23"/>
        <v>213.9</v>
      </c>
      <c r="AU58" s="71">
        <f t="shared" si="24"/>
        <v>0</v>
      </c>
      <c r="AV58" s="71">
        <f t="shared" si="25"/>
        <v>0</v>
      </c>
      <c r="AW58" s="71">
        <f t="shared" si="26"/>
        <v>0</v>
      </c>
      <c r="AX58" s="4" t="s">
        <v>44</v>
      </c>
      <c r="AY58" s="71">
        <f t="shared" si="27"/>
        <v>213.9</v>
      </c>
      <c r="AZ58" s="4" t="s">
        <v>43</v>
      </c>
      <c r="BA58" s="70" t="s">
        <v>198</v>
      </c>
    </row>
    <row r="59" spans="1:53" s="1" customFormat="1" ht="16.5" customHeight="1">
      <c r="A59" s="8"/>
      <c r="B59" s="56"/>
      <c r="C59" s="57" t="s">
        <v>139</v>
      </c>
      <c r="D59" s="57" t="s">
        <v>39</v>
      </c>
      <c r="E59" s="58" t="s">
        <v>346</v>
      </c>
      <c r="F59" s="59" t="s">
        <v>347</v>
      </c>
      <c r="G59" s="60" t="s">
        <v>11</v>
      </c>
      <c r="H59" s="61">
        <v>15763</v>
      </c>
      <c r="I59" s="62"/>
      <c r="J59" s="62">
        <v>0.02</v>
      </c>
      <c r="K59" s="63">
        <f t="shared" si="14"/>
        <v>315.26</v>
      </c>
      <c r="L59" s="64"/>
      <c r="M59" s="9"/>
      <c r="N59" s="72" t="s">
        <v>0</v>
      </c>
      <c r="O59" s="73" t="s">
        <v>10</v>
      </c>
      <c r="P59" s="74">
        <f t="shared" si="15"/>
        <v>0.02</v>
      </c>
      <c r="Q59" s="74">
        <f t="shared" si="16"/>
        <v>0</v>
      </c>
      <c r="R59" s="74">
        <f t="shared" si="17"/>
        <v>315.26</v>
      </c>
      <c r="S59" s="75"/>
      <c r="T59" s="76">
        <f t="shared" si="18"/>
        <v>0</v>
      </c>
      <c r="U59" s="76">
        <v>0</v>
      </c>
      <c r="V59" s="76">
        <f t="shared" si="19"/>
        <v>0</v>
      </c>
      <c r="W59" s="76">
        <v>0</v>
      </c>
      <c r="X59" s="77">
        <f t="shared" si="20"/>
        <v>0</v>
      </c>
      <c r="Y59" s="111">
        <v>0</v>
      </c>
      <c r="Z59" s="112">
        <f t="shared" si="21"/>
        <v>0</v>
      </c>
      <c r="AF59" s="70" t="s">
        <v>43</v>
      </c>
      <c r="AH59" s="70" t="s">
        <v>39</v>
      </c>
      <c r="AI59" s="70" t="s">
        <v>17</v>
      </c>
      <c r="AM59" s="4" t="s">
        <v>38</v>
      </c>
      <c r="AS59" s="71">
        <f t="shared" si="22"/>
        <v>0</v>
      </c>
      <c r="AT59" s="71">
        <f t="shared" si="23"/>
        <v>315.26</v>
      </c>
      <c r="AU59" s="71">
        <f t="shared" si="24"/>
        <v>0</v>
      </c>
      <c r="AV59" s="71">
        <f t="shared" si="25"/>
        <v>0</v>
      </c>
      <c r="AW59" s="71">
        <f t="shared" si="26"/>
        <v>0</v>
      </c>
      <c r="AX59" s="4" t="s">
        <v>44</v>
      </c>
      <c r="AY59" s="71">
        <f t="shared" si="27"/>
        <v>315.26</v>
      </c>
      <c r="AZ59" s="4" t="s">
        <v>43</v>
      </c>
      <c r="BA59" s="70" t="s">
        <v>201</v>
      </c>
    </row>
    <row r="60" spans="1:53" s="1" customFormat="1" ht="6.95" customHeight="1">
      <c r="A60" s="8"/>
      <c r="B60" s="11"/>
      <c r="C60" s="12"/>
      <c r="D60" s="12"/>
      <c r="E60" s="12"/>
      <c r="F60" s="12"/>
      <c r="G60" s="12"/>
      <c r="H60" s="12"/>
      <c r="I60" s="28"/>
      <c r="J60" s="28"/>
      <c r="K60" s="12"/>
      <c r="L60" s="12"/>
      <c r="M60" s="9"/>
      <c r="N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2" spans="1:53" ht="12">
      <c r="Y62" t="s">
        <v>352</v>
      </c>
      <c r="Z62" s="113">
        <f>SUM(Z19:Z59)</f>
        <v>18813.409999999996</v>
      </c>
    </row>
  </sheetData>
  <autoFilter ref="C16:L59"/>
  <mergeCells count="2">
    <mergeCell ref="E7:H7"/>
    <mergeCell ref="E9:H9"/>
  </mergeCells>
  <phoneticPr fontId="0" type="noConversion"/>
  <pageMargins left="0.39374999999999999" right="0.39374999999999999" top="0.39374999999999999" bottom="0.39374999999999999" header="0" footer="0"/>
  <pageSetup paperSize="9" scale="57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6</vt:i4>
      </vt:variant>
      <vt:variant>
        <vt:lpstr>Pomenované rozsahy</vt:lpstr>
      </vt:variant>
      <vt:variant>
        <vt:i4>5</vt:i4>
      </vt:variant>
    </vt:vector>
  </HeadingPairs>
  <TitlesOfParts>
    <vt:vector size="11" baseType="lpstr">
      <vt:lpstr>Celkový súčet k FA </vt:lpstr>
      <vt:lpstr>Objekt1 - 01-Búracie práce</vt:lpstr>
      <vt:lpstr>Objekt2 - 02-Parkovisko</vt:lpstr>
      <vt:lpstr>Objekt3 - 03-Sadové úpravy</vt:lpstr>
      <vt:lpstr>Objekt4 - 04-Osvetlenie</vt:lpstr>
      <vt:lpstr>Objekt5 - 05- Ďažďová kan...</vt:lpstr>
      <vt:lpstr>'Objekt1 - 01-Búracie práce'!Názvy_tlače</vt:lpstr>
      <vt:lpstr>'Objekt2 - 02-Parkovisko'!Názvy_tlače</vt:lpstr>
      <vt:lpstr>'Objekt3 - 03-Sadové úpravy'!Názvy_tlače</vt:lpstr>
      <vt:lpstr>'Objekt4 - 04-Osvetlenie'!Názvy_tlače</vt:lpstr>
      <vt:lpstr>'Objekt5 - 05- Ďažďová kan...'!Názvy_tlače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Mateáš</dc:creator>
  <cp:lastModifiedBy>sarinova</cp:lastModifiedBy>
  <cp:lastPrinted>2020-09-17T12:11:02Z</cp:lastPrinted>
  <dcterms:created xsi:type="dcterms:W3CDTF">2019-10-23T08:52:21Z</dcterms:created>
  <dcterms:modified xsi:type="dcterms:W3CDTF">2020-09-17T12:11:36Z</dcterms:modified>
</cp:coreProperties>
</file>