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rinova\Desktop\"/>
    </mc:Choice>
  </mc:AlternateContent>
  <bookViews>
    <workbookView xWindow="0" yWindow="0" windowWidth="28800" windowHeight="12300"/>
  </bookViews>
  <sheets>
    <sheet name="Odvodnenie" sheetId="1" r:id="rId1"/>
    <sheet name="Ihrisko" sheetId="3" r:id="rId2"/>
    <sheet name="Múr" sheetId="5" r:id="rId3"/>
    <sheet name="Rekapitulácia" sheetId="4" r:id="rId4"/>
  </sheets>
  <definedNames>
    <definedName name="_xlnm._FilterDatabase" localSheetId="1" hidden="1">Ihrisko!$A$3:$L$41</definedName>
    <definedName name="_xlnm._FilterDatabase" localSheetId="2" hidden="1">Múr!$A$1:$N$63</definedName>
    <definedName name="_xlnm._FilterDatabase" localSheetId="0" hidden="1">Odvodnenie!$A$1:$L$52</definedName>
    <definedName name="_xlnm.Print_Titles" localSheetId="0">Odvodnenie!$1:$2</definedName>
  </definedNames>
  <calcPr calcId="162913" fullCalcOnLoad="1"/>
</workbook>
</file>

<file path=xl/calcChain.xml><?xml version="1.0" encoding="utf-8"?>
<calcChain xmlns="http://schemas.openxmlformats.org/spreadsheetml/2006/main">
  <c r="K19" i="1" l="1"/>
  <c r="J19" i="1"/>
  <c r="L19" i="1"/>
  <c r="K31" i="5"/>
  <c r="K18" i="1"/>
  <c r="J11" i="1"/>
  <c r="J10" i="1"/>
  <c r="J9" i="1"/>
  <c r="J18" i="1"/>
  <c r="K17" i="1"/>
  <c r="J17" i="1"/>
  <c r="K21" i="5"/>
  <c r="K25" i="5"/>
  <c r="K11" i="1"/>
  <c r="K10" i="1"/>
  <c r="L10" i="1"/>
  <c r="K9" i="1"/>
  <c r="L9" i="1"/>
  <c r="K52" i="5"/>
  <c r="K53" i="5"/>
  <c r="K54" i="5"/>
  <c r="K55" i="5"/>
  <c r="M55" i="5"/>
  <c r="K56" i="5"/>
  <c r="K57" i="5"/>
  <c r="K58" i="5"/>
  <c r="K59" i="5"/>
  <c r="M59" i="5"/>
  <c r="K60" i="5"/>
  <c r="K51" i="5"/>
  <c r="K50" i="5"/>
  <c r="K49" i="5"/>
  <c r="M49" i="5"/>
  <c r="K48" i="5"/>
  <c r="M48" i="5"/>
  <c r="M47" i="5"/>
  <c r="K44" i="5"/>
  <c r="M44" i="5"/>
  <c r="K45" i="5"/>
  <c r="M45" i="5"/>
  <c r="K46" i="5"/>
  <c r="M46" i="5"/>
  <c r="K43" i="5"/>
  <c r="M43" i="5"/>
  <c r="K38" i="5"/>
  <c r="K39" i="5"/>
  <c r="M39" i="5"/>
  <c r="K40" i="5"/>
  <c r="K41" i="5"/>
  <c r="M41" i="5"/>
  <c r="K37" i="5"/>
  <c r="K32" i="5"/>
  <c r="K30" i="5"/>
  <c r="K33" i="5"/>
  <c r="K34" i="5"/>
  <c r="M34" i="5"/>
  <c r="K35" i="5"/>
  <c r="K22" i="5"/>
  <c r="N22" i="5"/>
  <c r="K23" i="5"/>
  <c r="K24" i="5"/>
  <c r="M24" i="5"/>
  <c r="K26" i="5"/>
  <c r="K27" i="5"/>
  <c r="K28" i="5"/>
  <c r="K29" i="5"/>
  <c r="M29" i="5"/>
  <c r="K6" i="5"/>
  <c r="K7" i="5"/>
  <c r="K9" i="5"/>
  <c r="K10" i="5"/>
  <c r="M10" i="5"/>
  <c r="K11" i="5"/>
  <c r="K12" i="5"/>
  <c r="M12" i="5"/>
  <c r="K13" i="5"/>
  <c r="K14" i="5"/>
  <c r="M14" i="5"/>
  <c r="K15" i="5"/>
  <c r="K16" i="5"/>
  <c r="K17" i="5"/>
  <c r="K18" i="5"/>
  <c r="M18" i="5"/>
  <c r="K19" i="5"/>
  <c r="K5" i="5"/>
  <c r="K4" i="5"/>
  <c r="K34" i="3"/>
  <c r="K35" i="3"/>
  <c r="L35" i="3"/>
  <c r="K36" i="3"/>
  <c r="K37" i="3"/>
  <c r="K38" i="3"/>
  <c r="K39" i="3"/>
  <c r="K40" i="3"/>
  <c r="K41" i="3"/>
  <c r="K33" i="3"/>
  <c r="K32" i="3"/>
  <c r="K31" i="3"/>
  <c r="K29" i="3"/>
  <c r="K28" i="3"/>
  <c r="K17" i="3"/>
  <c r="K18" i="3"/>
  <c r="K19" i="3"/>
  <c r="K20" i="3"/>
  <c r="K21" i="3"/>
  <c r="K22" i="3"/>
  <c r="K23" i="3"/>
  <c r="K24" i="3"/>
  <c r="K25" i="3"/>
  <c r="K26" i="3"/>
  <c r="K27" i="3"/>
  <c r="K16" i="3"/>
  <c r="K14" i="3"/>
  <c r="K13" i="3"/>
  <c r="K10" i="3"/>
  <c r="K11" i="3"/>
  <c r="K9" i="3"/>
  <c r="K7" i="3"/>
  <c r="K6" i="3"/>
  <c r="K48" i="1"/>
  <c r="L48" i="1"/>
  <c r="K49" i="1"/>
  <c r="K47" i="1"/>
  <c r="K46" i="1"/>
  <c r="K25" i="1"/>
  <c r="K26" i="1"/>
  <c r="K27" i="1"/>
  <c r="K28" i="1"/>
  <c r="K29" i="1"/>
  <c r="K31" i="1"/>
  <c r="L31" i="1"/>
  <c r="K32" i="1"/>
  <c r="K33" i="1"/>
  <c r="K34" i="1"/>
  <c r="K35" i="1"/>
  <c r="L35" i="1"/>
  <c r="K36" i="1"/>
  <c r="K37" i="1"/>
  <c r="L37" i="1"/>
  <c r="K38" i="1"/>
  <c r="K39" i="1"/>
  <c r="L39" i="1"/>
  <c r="K40" i="1"/>
  <c r="K41" i="1"/>
  <c r="K42" i="1"/>
  <c r="K43" i="1"/>
  <c r="L43" i="1"/>
  <c r="K44" i="1"/>
  <c r="K45" i="1"/>
  <c r="L45" i="1"/>
  <c r="K24" i="1"/>
  <c r="K22" i="1"/>
  <c r="K21" i="1"/>
  <c r="K6" i="1"/>
  <c r="K7" i="1"/>
  <c r="L7" i="1"/>
  <c r="K8" i="1"/>
  <c r="K12" i="1"/>
  <c r="K13" i="1"/>
  <c r="K14" i="1"/>
  <c r="K15" i="1"/>
  <c r="K16" i="1"/>
  <c r="K20" i="1"/>
  <c r="K5" i="1"/>
  <c r="K4" i="1"/>
  <c r="G30" i="1"/>
  <c r="K30" i="1"/>
  <c r="J22" i="1"/>
  <c r="J21" i="1"/>
  <c r="J48" i="1"/>
  <c r="J49" i="1"/>
  <c r="J47" i="1"/>
  <c r="J25" i="1"/>
  <c r="J26" i="1"/>
  <c r="J27" i="1"/>
  <c r="L27" i="1"/>
  <c r="J28" i="1"/>
  <c r="J29" i="1"/>
  <c r="J30" i="1"/>
  <c r="J31" i="1"/>
  <c r="J32" i="1"/>
  <c r="J33" i="1"/>
  <c r="J34" i="1"/>
  <c r="J35" i="1"/>
  <c r="J36" i="1"/>
  <c r="L36" i="1"/>
  <c r="J37" i="1"/>
  <c r="J38" i="1"/>
  <c r="J39" i="1"/>
  <c r="J40" i="1"/>
  <c r="L40" i="1"/>
  <c r="J41" i="1"/>
  <c r="J42" i="1"/>
  <c r="J43" i="1"/>
  <c r="J44" i="1"/>
  <c r="L44" i="1"/>
  <c r="J45" i="1"/>
  <c r="J24" i="1"/>
  <c r="J6" i="1"/>
  <c r="J7" i="1"/>
  <c r="J8" i="1"/>
  <c r="J12" i="1"/>
  <c r="L12" i="1"/>
  <c r="J13" i="1"/>
  <c r="L13" i="1"/>
  <c r="J14" i="1"/>
  <c r="J15" i="1"/>
  <c r="J16" i="1"/>
  <c r="J20" i="1"/>
  <c r="J5" i="1"/>
  <c r="G8" i="5"/>
  <c r="K8" i="5"/>
  <c r="I31" i="3"/>
  <c r="I34" i="3"/>
  <c r="I35" i="3"/>
  <c r="I36" i="3"/>
  <c r="I37" i="3"/>
  <c r="I38" i="3"/>
  <c r="L38" i="3"/>
  <c r="I39" i="3"/>
  <c r="I40" i="3"/>
  <c r="I41" i="3"/>
  <c r="I33" i="3"/>
  <c r="I21" i="3"/>
  <c r="L21" i="3"/>
  <c r="I17" i="3"/>
  <c r="I18" i="3"/>
  <c r="I19" i="3"/>
  <c r="I20" i="3"/>
  <c r="I22" i="3"/>
  <c r="I23" i="3"/>
  <c r="I24" i="3"/>
  <c r="I25" i="3"/>
  <c r="I26" i="3"/>
  <c r="I27" i="3"/>
  <c r="I16" i="3"/>
  <c r="I10" i="3"/>
  <c r="I11" i="3"/>
  <c r="L11" i="3"/>
  <c r="I9" i="3"/>
  <c r="L12" i="5"/>
  <c r="J55" i="5"/>
  <c r="J52" i="5"/>
  <c r="J53" i="5"/>
  <c r="J50" i="5"/>
  <c r="J49" i="5"/>
  <c r="J54" i="5"/>
  <c r="J56" i="5"/>
  <c r="M56" i="5"/>
  <c r="J57" i="5"/>
  <c r="J58" i="5"/>
  <c r="J59" i="5"/>
  <c r="J60" i="5"/>
  <c r="J51" i="5"/>
  <c r="J48" i="5"/>
  <c r="J47" i="5"/>
  <c r="J44" i="5"/>
  <c r="J42" i="5"/>
  <c r="J45" i="5"/>
  <c r="J46" i="5"/>
  <c r="N46" i="5"/>
  <c r="J43" i="5"/>
  <c r="J38" i="5"/>
  <c r="J39" i="5"/>
  <c r="J40" i="5"/>
  <c r="J41" i="5"/>
  <c r="J37" i="5"/>
  <c r="J36" i="5"/>
  <c r="J32" i="5"/>
  <c r="J33" i="5"/>
  <c r="J30" i="5"/>
  <c r="J34" i="5"/>
  <c r="J35" i="5"/>
  <c r="J31" i="5"/>
  <c r="J22" i="5"/>
  <c r="J23" i="5"/>
  <c r="J24" i="5"/>
  <c r="J25" i="5"/>
  <c r="J26" i="5"/>
  <c r="J27" i="5"/>
  <c r="J28" i="5"/>
  <c r="J29" i="5"/>
  <c r="J21" i="5"/>
  <c r="J20" i="5"/>
  <c r="J6" i="5"/>
  <c r="J7" i="5"/>
  <c r="J4" i="5"/>
  <c r="J3" i="5"/>
  <c r="J2" i="5"/>
  <c r="F8" i="4"/>
  <c r="J8" i="5"/>
  <c r="J9" i="5"/>
  <c r="J10" i="5"/>
  <c r="J11" i="5"/>
  <c r="J12" i="5"/>
  <c r="J13" i="5"/>
  <c r="J14" i="5"/>
  <c r="J15" i="5"/>
  <c r="J16" i="5"/>
  <c r="J17" i="5"/>
  <c r="J18" i="5"/>
  <c r="J19" i="5"/>
  <c r="J5" i="5"/>
  <c r="I12" i="3"/>
  <c r="L40" i="5"/>
  <c r="L41" i="5"/>
  <c r="L39" i="5"/>
  <c r="L33" i="5"/>
  <c r="L34" i="5"/>
  <c r="L35" i="5"/>
  <c r="L32" i="5"/>
  <c r="L13" i="5"/>
  <c r="L14" i="5"/>
  <c r="L15" i="5"/>
  <c r="L16" i="5"/>
  <c r="L5" i="5"/>
  <c r="M5" i="5"/>
  <c r="L6" i="5"/>
  <c r="I28" i="3"/>
  <c r="I6" i="3"/>
  <c r="L50" i="5"/>
  <c r="L49" i="5"/>
  <c r="L47" i="5"/>
  <c r="L42" i="5"/>
  <c r="L38" i="5"/>
  <c r="M38" i="5"/>
  <c r="L37" i="5"/>
  <c r="L26" i="5"/>
  <c r="L25" i="5"/>
  <c r="L24" i="5"/>
  <c r="L22" i="5"/>
  <c r="L23" i="5"/>
  <c r="M23" i="5"/>
  <c r="L21" i="5"/>
  <c r="L10" i="5"/>
  <c r="L11" i="5"/>
  <c r="M11" i="5"/>
  <c r="L9" i="5"/>
  <c r="L8" i="5"/>
  <c r="L7" i="5"/>
  <c r="L41" i="1"/>
  <c r="L33" i="1"/>
  <c r="L34" i="3"/>
  <c r="M58" i="5"/>
  <c r="M60" i="5"/>
  <c r="N37" i="5"/>
  <c r="K47" i="5"/>
  <c r="M26" i="5"/>
  <c r="M35" i="5"/>
  <c r="M33" i="5"/>
  <c r="M40" i="5"/>
  <c r="N23" i="5"/>
  <c r="N43" i="5"/>
  <c r="M54" i="5"/>
  <c r="N7" i="5"/>
  <c r="M51" i="5"/>
  <c r="M50" i="5"/>
  <c r="L4" i="5"/>
  <c r="M16" i="5"/>
  <c r="N38" i="5"/>
  <c r="N48" i="5"/>
  <c r="N45" i="5"/>
  <c r="N31" i="5"/>
  <c r="M6" i="5"/>
  <c r="L30" i="5"/>
  <c r="M53" i="5"/>
  <c r="M19" i="5"/>
  <c r="M17" i="5"/>
  <c r="M31" i="5"/>
  <c r="M30" i="5"/>
  <c r="L20" i="5"/>
  <c r="M21" i="5"/>
  <c r="M9" i="5"/>
  <c r="M27" i="5"/>
  <c r="M22" i="5"/>
  <c r="M32" i="5"/>
  <c r="M52" i="5"/>
  <c r="M25" i="5"/>
  <c r="K20" i="5"/>
  <c r="M15" i="5"/>
  <c r="M13" i="5"/>
  <c r="M7" i="5"/>
  <c r="M28" i="5"/>
  <c r="K36" i="5"/>
  <c r="M37" i="5"/>
  <c r="M57" i="5"/>
  <c r="L24" i="3"/>
  <c r="L9" i="3"/>
  <c r="L25" i="3"/>
  <c r="L17" i="1"/>
  <c r="L14" i="1"/>
  <c r="L24" i="1"/>
  <c r="L42" i="1"/>
  <c r="L38" i="1"/>
  <c r="L32" i="1"/>
  <c r="L29" i="1"/>
  <c r="L25" i="1"/>
  <c r="L18" i="1"/>
  <c r="L8" i="1"/>
  <c r="L28" i="1"/>
  <c r="L11" i="1"/>
  <c r="L49" i="1"/>
  <c r="I15" i="3"/>
  <c r="I32" i="3"/>
  <c r="L10" i="3"/>
  <c r="K12" i="3"/>
  <c r="L27" i="3"/>
  <c r="L23" i="3"/>
  <c r="L44" i="3"/>
  <c r="I9" i="4"/>
  <c r="I30" i="3"/>
  <c r="I8" i="3"/>
  <c r="I5" i="3"/>
  <c r="I4" i="3"/>
  <c r="F9" i="4"/>
  <c r="K8" i="3"/>
  <c r="K15" i="3"/>
  <c r="K5" i="3"/>
  <c r="K4" i="3"/>
  <c r="G9" i="4"/>
  <c r="L26" i="3"/>
  <c r="L22" i="3"/>
  <c r="K30" i="3"/>
  <c r="N62" i="5"/>
  <c r="H8" i="4"/>
  <c r="M20" i="5"/>
  <c r="M36" i="5"/>
  <c r="N8" i="5"/>
  <c r="N63" i="5"/>
  <c r="I8" i="4"/>
  <c r="M8" i="5"/>
  <c r="M4" i="5"/>
  <c r="K42" i="5"/>
  <c r="K3" i="5"/>
  <c r="K2" i="5"/>
  <c r="G8" i="4"/>
  <c r="J8" i="4"/>
  <c r="L36" i="5"/>
  <c r="L3" i="5"/>
  <c r="L2" i="5"/>
  <c r="L31" i="3"/>
  <c r="L30" i="1"/>
  <c r="K23" i="1"/>
  <c r="L26" i="1"/>
  <c r="L47" i="1"/>
  <c r="L51" i="1"/>
  <c r="H10" i="4"/>
  <c r="J4" i="1"/>
  <c r="L16" i="1"/>
  <c r="J23" i="1"/>
  <c r="J46" i="1"/>
  <c r="L15" i="1"/>
  <c r="L6" i="1"/>
  <c r="K3" i="1"/>
  <c r="G10" i="4"/>
  <c r="L22" i="1"/>
  <c r="L52" i="1"/>
  <c r="I10" i="4"/>
  <c r="L5" i="1"/>
  <c r="L43" i="3"/>
  <c r="H9" i="4"/>
  <c r="J9" i="4"/>
  <c r="I11" i="4"/>
  <c r="M3" i="5"/>
  <c r="M2" i="5"/>
  <c r="H11" i="4"/>
  <c r="J3" i="1"/>
  <c r="F10" i="4"/>
  <c r="F11" i="4"/>
  <c r="J10" i="4"/>
  <c r="G11" i="4"/>
  <c r="J11" i="4"/>
</calcChain>
</file>

<file path=xl/sharedStrings.xml><?xml version="1.0" encoding="utf-8"?>
<sst xmlns="http://schemas.openxmlformats.org/spreadsheetml/2006/main" count="673" uniqueCount="365">
  <si>
    <t xml:space="preserve">Stavba: </t>
  </si>
  <si>
    <t>Č.</t>
  </si>
  <si>
    <t>KCN</t>
  </si>
  <si>
    <t>Kód položky</t>
  </si>
  <si>
    <t>Popis</t>
  </si>
  <si>
    <t>MJ</t>
  </si>
  <si>
    <t>Cena jednotková</t>
  </si>
  <si>
    <t>1</t>
  </si>
  <si>
    <t>2</t>
  </si>
  <si>
    <t>3</t>
  </si>
  <si>
    <t>4</t>
  </si>
  <si>
    <t>5</t>
  </si>
  <si>
    <t>6</t>
  </si>
  <si>
    <t>7</t>
  </si>
  <si>
    <t>8</t>
  </si>
  <si>
    <t>HSV</t>
  </si>
  <si>
    <t xml:space="preserve">Práce a dodávky HSV   </t>
  </si>
  <si>
    <t xml:space="preserve">Zemné práce   </t>
  </si>
  <si>
    <t>R</t>
  </si>
  <si>
    <t>132201109</t>
  </si>
  <si>
    <t xml:space="preserve">Príplatok k cene za lepivosť pri hĺbení rýh šírky do 600 mm zapažených i nezapažených s urovnaním dna v hornine 3   </t>
  </si>
  <si>
    <t>m3</t>
  </si>
  <si>
    <t>001</t>
  </si>
  <si>
    <t>132201202.S</t>
  </si>
  <si>
    <t>151101101</t>
  </si>
  <si>
    <t xml:space="preserve">Paženie a rozopretie stien rýh pre podzemné vedenie, príložné do 2 m   </t>
  </si>
  <si>
    <t>m2</t>
  </si>
  <si>
    <t>151101111</t>
  </si>
  <si>
    <t xml:space="preserve">Odstránenie paženia rýh pre podzemné vedenie, príložné hĺbky do 2 m   </t>
  </si>
  <si>
    <t>161101501</t>
  </si>
  <si>
    <t>162201102</t>
  </si>
  <si>
    <t xml:space="preserve">Vodorovné premiestnenie výkopku z horniny 1-4 nad 20-50m   </t>
  </si>
  <si>
    <t>174201102</t>
  </si>
  <si>
    <t>175101101</t>
  </si>
  <si>
    <t xml:space="preserve">Obsyp potrubia sypaninou z vhodných hornín 1 až 4 bez prehodenia sypaniny   </t>
  </si>
  <si>
    <t>Info cena 1</t>
  </si>
  <si>
    <t xml:space="preserve">Štrkopiesok obsyp 0-16   </t>
  </si>
  <si>
    <t xml:space="preserve">Dočasné zaistenie káblov a káblových tratí do 6 káblov   </t>
  </si>
  <si>
    <t>m</t>
  </si>
  <si>
    <t xml:space="preserve">Vodorovné konštrukcie   </t>
  </si>
  <si>
    <t>271</t>
  </si>
  <si>
    <t>451541111</t>
  </si>
  <si>
    <t xml:space="preserve">Lôžko pod potrubie, stoky a drobné objekty, v otvorenom výkope z piesku 0-63 mm   </t>
  </si>
  <si>
    <t xml:space="preserve">Rúrové vedenie   </t>
  </si>
  <si>
    <t>871324004</t>
  </si>
  <si>
    <t xml:space="preserve">Montáž kanalizačného PP potrubia hladkého plnostenného SN 10 DN 160   </t>
  </si>
  <si>
    <t>286</t>
  </si>
  <si>
    <t>286140001200</t>
  </si>
  <si>
    <t xml:space="preserve">Rúra KG 2000 PP, SN 10, DN 160 dĺ. 5 m hladká pre gravitačnú kanalizáciu, WAVIN   </t>
  </si>
  <si>
    <t>ks</t>
  </si>
  <si>
    <t xml:space="preserve">Montáž kanalizačného PVC potrubia drenážneho  DN 160   </t>
  </si>
  <si>
    <t>286110012000</t>
  </si>
  <si>
    <t xml:space="preserve">Rúra kanalizačná drenážna D 160x3,2 mm, dĺ. 1 m   </t>
  </si>
  <si>
    <t>871354006</t>
  </si>
  <si>
    <t xml:space="preserve">Montáž kanalizačného PP potrubia hladkého plnostenného SN 10 DN 200   </t>
  </si>
  <si>
    <t>286140001600</t>
  </si>
  <si>
    <t xml:space="preserve">Rúra KG 2000 PP, SN 10, DN 200 dĺ. 5 m hladká pre gravitačnú kanalizáciu, WAVIN   </t>
  </si>
  <si>
    <t>892311000</t>
  </si>
  <si>
    <t xml:space="preserve">Skúška tesnosti kanalizácie D 160   </t>
  </si>
  <si>
    <t>892351000</t>
  </si>
  <si>
    <t xml:space="preserve">Skúška tesnosti kanalizácie D 220   </t>
  </si>
  <si>
    <t>894401111</t>
  </si>
  <si>
    <t xml:space="preserve">Osadenie betónového dielca pre šachty, rovná alebo prechodová skruž TBS   </t>
  </si>
  <si>
    <t>899104111</t>
  </si>
  <si>
    <t xml:space="preserve">Osadenie a dodávka poklopu liatinového a oceľového vrátane rámu hmotn. nad 150 kg+dodávka   </t>
  </si>
  <si>
    <t>Info cena 2</t>
  </si>
  <si>
    <t xml:space="preserve">Dodávka a montáž geotextílie   </t>
  </si>
  <si>
    <t>Info cena 3</t>
  </si>
  <si>
    <t xml:space="preserve">Doprava šachiet   </t>
  </si>
  <si>
    <t>Info cena 4</t>
  </si>
  <si>
    <t xml:space="preserve">Plastová drenážna  šachta DN 300+ocelový poklop DN 300   </t>
  </si>
  <si>
    <t>MATERIAL 2</t>
  </si>
  <si>
    <t xml:space="preserve">SKRUŽE  KONUS 625   </t>
  </si>
  <si>
    <t>MATERIAL 3</t>
  </si>
  <si>
    <t xml:space="preserve">Šachtové dno DN 1000   </t>
  </si>
  <si>
    <t>MATERIAL 33</t>
  </si>
  <si>
    <t xml:space="preserve">Vyrovnávací prstenec 625/60,80,100mm   </t>
  </si>
  <si>
    <t>MATERIAL 8.2</t>
  </si>
  <si>
    <t xml:space="preserve">ŠACHTOVÁ SKRUŽ 1000/500   </t>
  </si>
  <si>
    <t>MATERIAL 9</t>
  </si>
  <si>
    <t xml:space="preserve">šachtová skruž DN 1000   </t>
  </si>
  <si>
    <t>kpl</t>
  </si>
  <si>
    <t>MATERIAL 9..2</t>
  </si>
  <si>
    <t xml:space="preserve">Žlab ACO XtraDrain X150C+liatinový rošt C250+spodný odtok DN150+začiatok a koniec   </t>
  </si>
  <si>
    <t>M</t>
  </si>
  <si>
    <t>MATERIAL 9.0</t>
  </si>
  <si>
    <t xml:space="preserve">žlab ACO XtraDrain X100C+rošt B125+čelná stena+ACO adapter   </t>
  </si>
  <si>
    <t>MATERIAL 9.1</t>
  </si>
  <si>
    <t xml:space="preserve">Žlab ACO XtraDrain X150C+liatinový rošt C250+spodný odtok DN150   </t>
  </si>
  <si>
    <t>montáž žlabu</t>
  </si>
  <si>
    <t xml:space="preserve">Montáž žlabov   </t>
  </si>
  <si>
    <t>99</t>
  </si>
  <si>
    <t xml:space="preserve">Presun hmôt HSV   </t>
  </si>
  <si>
    <t>998271201</t>
  </si>
  <si>
    <t xml:space="preserve">Presun hmôt pre kanalizácie hĺbené murované vrátane drobných objektov v otvorenom výkope   </t>
  </si>
  <si>
    <t>t</t>
  </si>
  <si>
    <t>998276101</t>
  </si>
  <si>
    <t xml:space="preserve">Presun hmôt pre rúrové vedenie hĺbené z rúr z plast., hmôt alebo sklolamin. v otvorenom výkope   </t>
  </si>
  <si>
    <t>998276115</t>
  </si>
  <si>
    <t xml:space="preserve">Príplatok k cenám za zväčšený presun nad vymedzenú najväčšiu dopravnú vzdialenosť do 1000 m   </t>
  </si>
  <si>
    <t xml:space="preserve">Výkop ryhy šírky 600-2000mm horn.3 od 100 do 1000 m3                                                     </t>
  </si>
  <si>
    <t>Zásyp sypaninou bez zhutnenia jám, šachiet, rýh, zárezov alebo okolo objektov nad 100 do 1000 m3   ,, zaústovacia ryha</t>
  </si>
  <si>
    <t>Zvislé premiestnenie výkopku z horniny I až IV, nosením za každé 3 m výšky   ,,ryhy + čast tribuna 216,79x2 ručne</t>
  </si>
  <si>
    <t>REKAPITULÁCIA</t>
  </si>
  <si>
    <t>Zariadenie sociálnych služieb a špecializované zariadenie Dúbravka-Hlavica</t>
  </si>
  <si>
    <t>Rekonštrukcia športoviska na Ladzianskeho ulici</t>
  </si>
  <si>
    <t>Zhotoviteľ:</t>
  </si>
  <si>
    <t>DEBRA BA, s.r.o. , Bratislava</t>
  </si>
  <si>
    <t>P.č.</t>
  </si>
  <si>
    <t>Typ</t>
  </si>
  <si>
    <t>Kód objektu</t>
  </si>
  <si>
    <t>Názov objektu</t>
  </si>
  <si>
    <t>JKSO</t>
  </si>
  <si>
    <t>1.</t>
  </si>
  <si>
    <t>Č</t>
  </si>
  <si>
    <t>pavl1AO1</t>
  </si>
  <si>
    <t>Rekonštrukcia OM</t>
  </si>
  <si>
    <t>pavl1AO02</t>
  </si>
  <si>
    <t>Rekonštrukcia multifunčného ihriska</t>
  </si>
  <si>
    <t>pavl1AO2z</t>
  </si>
  <si>
    <t>Odvodnenie</t>
  </si>
  <si>
    <t>pavl1AO08</t>
  </si>
  <si>
    <t>SPOLU</t>
  </si>
  <si>
    <t>11.</t>
  </si>
  <si>
    <t>pavl1AO8z</t>
  </si>
  <si>
    <t>Rekonštrukcia multifunkčného ihriska - Ladzianska ulica</t>
  </si>
  <si>
    <t>PČ</t>
  </si>
  <si>
    <t>Kód</t>
  </si>
  <si>
    <t>Množstvo
ZoD</t>
  </si>
  <si>
    <t>J.cena [EUR]</t>
  </si>
  <si>
    <t>Náklady z rozpočtu</t>
  </si>
  <si>
    <t>D</t>
  </si>
  <si>
    <t>K</t>
  </si>
  <si>
    <t>111101101</t>
  </si>
  <si>
    <t>Odstránenie náletových drevín vrátane odvozu na skladku</t>
  </si>
  <si>
    <t xml:space="preserve">Zakladanie   </t>
  </si>
  <si>
    <t>275313611.S</t>
  </si>
  <si>
    <t>Betón základových pätiek, prostý tr. C 16/20 ,, 24x3x0,3 ,, 6x2x0,3 doska tribuna + chodník</t>
  </si>
  <si>
    <t>100</t>
  </si>
  <si>
    <t>275351215.S</t>
  </si>
  <si>
    <t>Debnenie stien základových pätiek, zhotovenie-dielce ,,45x0,5 ,, 6x0,45x2</t>
  </si>
  <si>
    <t>101</t>
  </si>
  <si>
    <t>275351216.S</t>
  </si>
  <si>
    <t>Debnenie stien základovýcb pätiek, odstránenie-dielce</t>
  </si>
  <si>
    <t xml:space="preserve">Športový povrch </t>
  </si>
  <si>
    <t>129</t>
  </si>
  <si>
    <t>589110031.S</t>
  </si>
  <si>
    <t>Podklad pod športové povrchy športovísk odpružený z gumoasfaltu hrúbky 35 mm</t>
  </si>
  <si>
    <t>127</t>
  </si>
  <si>
    <t>589160021.S</t>
  </si>
  <si>
    <t>Športový povrch multifunkčný z EPDM 10 mm</t>
  </si>
  <si>
    <t>9</t>
  </si>
  <si>
    <t xml:space="preserve">Ostatné konštrukcie a práce-búranie   </t>
  </si>
  <si>
    <t>128</t>
  </si>
  <si>
    <t>919733111.S</t>
  </si>
  <si>
    <t>63</t>
  </si>
  <si>
    <t>915711110r</t>
  </si>
  <si>
    <t>Čiarovanie pre šport - tenis (čiara na betónovú stenu)</t>
  </si>
  <si>
    <t>64</t>
  </si>
  <si>
    <t>915711112r</t>
  </si>
  <si>
    <t>Čiarovanie pre šport - tenis (čiarovanie na zem)</t>
  </si>
  <si>
    <t>65</t>
  </si>
  <si>
    <t>915711113r</t>
  </si>
  <si>
    <t>Čiarovanie pre šport - basketbal (čiarovanie na zem)</t>
  </si>
  <si>
    <t>66</t>
  </si>
  <si>
    <t>915711114r</t>
  </si>
  <si>
    <t>Čiarovanie pre šport - volejbal (čiarovanie na zem)</t>
  </si>
  <si>
    <t>80</t>
  </si>
  <si>
    <t>998223011</t>
  </si>
  <si>
    <t>Presun hmôt pre pozemné komunikácie s krytom dláždeným (822 2.3, 822 5.3) akejkoľvek dĺžky objektu</t>
  </si>
  <si>
    <t>PSV</t>
  </si>
  <si>
    <t xml:space="preserve">Práce a dodávky PSV   </t>
  </si>
  <si>
    <t>767</t>
  </si>
  <si>
    <t xml:space="preserve">Konštrukcie doplnkové kovové   </t>
  </si>
  <si>
    <t>81</t>
  </si>
  <si>
    <t>7671611090</t>
  </si>
  <si>
    <t>M+D Lavička na sedenie s prestrešením, hlavný rám J50/30/4mm dl.4290(39ks) zavetrenie J30/30/4mm(4x38ks), sedenie dub hobľovaný 30x80mm(8x38xdl.500mm), prestrešenie dub hobľovaný 30x80mm (16x38xdl.500mm), vrátane kotvenia závit. tyčou R12 zapustenou 200mm</t>
  </si>
  <si>
    <t>82</t>
  </si>
  <si>
    <t>7671611101</t>
  </si>
  <si>
    <t>M+D Oceľové zábradlie z galvanizovanej ocele výšky 1,1m, madlo R50mm, výplň farebné plexisklo hr.8mm, stĺpiky J50/30/3 á 1,027m, kotvene do múrika cez chem. kotvy (závitová tyč R8 21x4ks)</t>
  </si>
  <si>
    <t>83</t>
  </si>
  <si>
    <t>7679111301r</t>
  </si>
  <si>
    <t>M+D Oplotenie hracej plochy na betónovom múriku výšky 1,4m, stĺpiky z galvanizovanej ocele F63/2,5mm (á 3,62 resp á 3,181m spolu 9ks stĺpikov), zavetrenie F48/2,5mm, výplň z PP siete 3mm, veľkosť oka 45x45mm (cca 38m2 siete), vrátane kotvenia</t>
  </si>
  <si>
    <t>84</t>
  </si>
  <si>
    <t>7679111302r</t>
  </si>
  <si>
    <t>M+D Oplotenie hracej plochy výšky 4,0m, stĺpiky z galvanizovanej ocele F63/2,5mm (spolu 31ks stĺpikov), zavetrenie F48/2,5mm, výplň z PP siete 3mm, veľkosť oka 45x45mm (cca 360m2 siete), vrátane kotvenia (pozn.- betónový základ vykázaný samostatne)</t>
  </si>
  <si>
    <t>85</t>
  </si>
  <si>
    <t>7679111303r</t>
  </si>
  <si>
    <t>M+D Vstupná otváravá bránka osadená v oplotení výšky 4,0m (osadenie medzi stĺpikmi oplotenia), bránka 2-krídlová výška 2400mm x šírka 1500+1500mm, nad bránkou prebiehjúce oplotenie na výšku 1600mm (výplň PP sieť)</t>
  </si>
  <si>
    <t>86</t>
  </si>
  <si>
    <t>767914840</t>
  </si>
  <si>
    <t>Demontáž oplotenia pletivového na jestv. múrikoch výšky do 2m vrátane demontáže oceľových stĺpikov, do suti</t>
  </si>
  <si>
    <t>87</t>
  </si>
  <si>
    <t>767914841</t>
  </si>
  <si>
    <t>Demontáž oplotenia pletivového výšky do 4m vrátane demontáže oceľových stĺpikov, do suti</t>
  </si>
  <si>
    <t>88</t>
  </si>
  <si>
    <t>767996803</t>
  </si>
  <si>
    <t>Demontáž ostatných doplnkov stavieb s hmotnosťou jednotlivých dielov konšt. do 250 kg,  -0,00100t</t>
  </si>
  <si>
    <t>kg</t>
  </si>
  <si>
    <t>89</t>
  </si>
  <si>
    <t>998767201</t>
  </si>
  <si>
    <t>Presun hmôt pre kovové stavebné doplnkové konštrukcie v objektoch výšky do 6 m</t>
  </si>
  <si>
    <t>%</t>
  </si>
  <si>
    <t>Množstvo ZoD</t>
  </si>
  <si>
    <t>132201101</t>
  </si>
  <si>
    <t>Výkop ryhy do šírky 600 mm v horn.3 do 100 m3</t>
  </si>
  <si>
    <t>Príplatok k cene za lepivosť pri hĺbení rýh šírky do 600 mm zapažených i nezapažených s urovnaním dna v hornine 3</t>
  </si>
  <si>
    <t>10</t>
  </si>
  <si>
    <t>132201201</t>
  </si>
  <si>
    <t>11</t>
  </si>
  <si>
    <t>132201209</t>
  </si>
  <si>
    <t>Príplatok k cenám za lepivosť pri hĺbení rýh š. nad 600 do 2 000 mm zapaž. i nezapažených, s urovnaním dna v hornine 3</t>
  </si>
  <si>
    <t>12</t>
  </si>
  <si>
    <t>132211101</t>
  </si>
  <si>
    <t>13</t>
  </si>
  <si>
    <t>Vodorovné premiestnenie výkopku z horniny 1-4 nad 20-50m  ,,real 0 až 80m ručne  , 85% výkopov -  ostatné je zaustovacie ryhy a čast tribuny</t>
  </si>
  <si>
    <t>17</t>
  </si>
  <si>
    <t>174101102</t>
  </si>
  <si>
    <t>Zásyp sypaninou v uzavretých priestoroch s urovnaním povrchu zásypu ,, ručne svah 22x3,7x3,5/2</t>
  </si>
  <si>
    <t>18</t>
  </si>
  <si>
    <t>180406111</t>
  </si>
  <si>
    <t>Založenie trávnika parkového mačinovaním v rovine alebo na svahu do 1:5</t>
  </si>
  <si>
    <t>19</t>
  </si>
  <si>
    <t>0057211200</t>
  </si>
  <si>
    <t>Trávové semeno - parková zmes</t>
  </si>
  <si>
    <t>20</t>
  </si>
  <si>
    <t>183403114</t>
  </si>
  <si>
    <t>Obrobenie pôdy kultivátorovaním v rovine alebo na svahu do 1:5</t>
  </si>
  <si>
    <t>21</t>
  </si>
  <si>
    <t>183403153</t>
  </si>
  <si>
    <t>Obrobenie pôdy hrabaním v rovine alebo na svahu do 1:5</t>
  </si>
  <si>
    <t>22</t>
  </si>
  <si>
    <t>183403161</t>
  </si>
  <si>
    <t>Obrobenie pôdy valcovaním v rovine alebo na svahu do 1:5</t>
  </si>
  <si>
    <t>23</t>
  </si>
  <si>
    <t>184802111</t>
  </si>
  <si>
    <t>Chemické odburinenie pôdy v rovine alebo na svahu do 1:5 postrekom naširoko</t>
  </si>
  <si>
    <t>24</t>
  </si>
  <si>
    <t>185803111</t>
  </si>
  <si>
    <t>Ošetrenie trávnika v rovine alebo na svahu do 1:5</t>
  </si>
  <si>
    <t>25</t>
  </si>
  <si>
    <t>185851111</t>
  </si>
  <si>
    <t>Dovoz vody pre zálievku rastlín na vzdialenosť do 6000 m</t>
  </si>
  <si>
    <t>26</t>
  </si>
  <si>
    <t>211561111</t>
  </si>
  <si>
    <t>27</t>
  </si>
  <si>
    <t>211971121</t>
  </si>
  <si>
    <t>Zhotov. oplášt. výplne z geotext. v ryhe alebo v záreze pri rozvinutej šírke oplášt. od 0 do 2, 5 m ,, 129x3</t>
  </si>
  <si>
    <t>92</t>
  </si>
  <si>
    <t>693110004710</t>
  </si>
  <si>
    <t>Geotextília polypropylénová netkaná Typar SF 40, š. 2100 mm, dĺ. 150 m, 100% polypropylén, netkaná, vhodná na filtráciu, stabilizáciu pôdy a separačnú vrstvu , parkovacie plochy, lesné cesty</t>
  </si>
  <si>
    <t>29</t>
  </si>
  <si>
    <t>212572121</t>
  </si>
  <si>
    <t>Lôžko pre trativod z kameniva drobného ťaženého</t>
  </si>
  <si>
    <t>30</t>
  </si>
  <si>
    <t>212755117</t>
  </si>
  <si>
    <t>Trativod z drenážnych rúrok bez lôžka, vnútorného priem. rúrok 180 mm, vrátane obalenia geotextíliou</t>
  </si>
  <si>
    <t>94</t>
  </si>
  <si>
    <t>274321311.S</t>
  </si>
  <si>
    <t>Betón základových pásov, železový (bez výstuže), tr. C 16/20 ,, svah + rebrá + veniec op. Múr</t>
  </si>
  <si>
    <t>33</t>
  </si>
  <si>
    <t>274351215</t>
  </si>
  <si>
    <t>Debnenie stien základových pásov, zhotovenie-dielce</t>
  </si>
  <si>
    <t>34</t>
  </si>
  <si>
    <t>274351216</t>
  </si>
  <si>
    <t>Debnenie stien základových pásov, odstránenie-dielce</t>
  </si>
  <si>
    <t>96</t>
  </si>
  <si>
    <t>274361821.S</t>
  </si>
  <si>
    <t>Výstuž základových pásov a nadzáklad.múrov z ocele B500 (10505)</t>
  </si>
  <si>
    <t xml:space="preserve">Zvislé a kompletné konštrukcie   </t>
  </si>
  <si>
    <t>126</t>
  </si>
  <si>
    <t>311272011.S</t>
  </si>
  <si>
    <t>Murivo nosné (m3) z betónových debniacich tvárnic s betónovou výplňou C 16/20 hrúbky 150 mm ,, 25x1x0,15 ,, 24x0,75x0,15 ,, 3x2x0,15x2</t>
  </si>
  <si>
    <t>95</t>
  </si>
  <si>
    <t>311321311.S</t>
  </si>
  <si>
    <t>Betón nadzákladových múrov, železový (bez výstuže) tr. C 16/20</t>
  </si>
  <si>
    <t>97</t>
  </si>
  <si>
    <t>311351105.S</t>
  </si>
  <si>
    <t>Debnenie nadzákladových múrov obojstranné zhotovenie-dielce</t>
  </si>
  <si>
    <t>98</t>
  </si>
  <si>
    <t>311351106.S</t>
  </si>
  <si>
    <t>Debnenie nadzákladových múrov obojstranné odstránenie-dielce</t>
  </si>
  <si>
    <t>45</t>
  </si>
  <si>
    <t>311362021</t>
  </si>
  <si>
    <t>Výstuž nadzákladových múrov, stien a priečok zo zváraných sietí KARI 100x100x6x6 mm</t>
  </si>
  <si>
    <t>51</t>
  </si>
  <si>
    <t>411121122</t>
  </si>
  <si>
    <t>Montáž prefabrikovaného betónovej tvárnice pre vytvorenie oporného múru (výpň zemina vykázaná samostatne) vrátane zhutnenia podložia, osadenia prvého radu na 10cm hr. vrstvu vlhkého betónu s výškovým zarovnaním (refer. PREMAC VARIOFLOR)</t>
  </si>
  <si>
    <t>52</t>
  </si>
  <si>
    <t>5921958840</t>
  </si>
  <si>
    <t>Dodávka prefabrikovanej betónovej tvárnice (refer. Premac VARIOFLOR)</t>
  </si>
  <si>
    <t>53</t>
  </si>
  <si>
    <t>434311115</t>
  </si>
  <si>
    <t>Stupne dusané na terén alebo dosku z betónu bez poteru, so zahladením povrchu tr. C 16/20 pod svah. Tva</t>
  </si>
  <si>
    <t>54</t>
  </si>
  <si>
    <t>434351141</t>
  </si>
  <si>
    <t>Debnenie stupňov na podstupňovej doske alebo na teréne pôdorysne priamočiarych zhotovenie</t>
  </si>
  <si>
    <t>55</t>
  </si>
  <si>
    <t>434351142</t>
  </si>
  <si>
    <t>Debnenie stupňov na podstupňovej doske alebo na teréne pôdorysne priamočiarych odstránenie</t>
  </si>
  <si>
    <t xml:space="preserve">Úpravy povrchov, podlahy, osadenie   </t>
  </si>
  <si>
    <t>93</t>
  </si>
  <si>
    <t>631312611.S</t>
  </si>
  <si>
    <t>Mazanina z betónu prostého (m3) tr. C 16/20 hr. 50 mm - pod základové pásy ,, 24x0,20x0,8</t>
  </si>
  <si>
    <t>115</t>
  </si>
  <si>
    <t>935112111.S</t>
  </si>
  <si>
    <t>Osadenie priekop. žľabu z betón. priekopových tvárnic šírky do 500 mm do betónu C 12/15</t>
  </si>
  <si>
    <t>116</t>
  </si>
  <si>
    <t>592270002000</t>
  </si>
  <si>
    <t>Odvodňovací žľab SEMMELROCK, lxšxv 400x400x80 mm, prehĺbenie 15 mm, sivá</t>
  </si>
  <si>
    <t>117</t>
  </si>
  <si>
    <t>767995103.S</t>
  </si>
  <si>
    <t xml:space="preserve">Montáž ostatných atypických kovových stavebných doplnkových konštrukcií nad 10 do 20 kg - Závitová tyč M16 + matica + plech 10 mm + CW profil </t>
  </si>
  <si>
    <t>120</t>
  </si>
  <si>
    <t>767995370.S</t>
  </si>
  <si>
    <t>Výroba doplnku stavebného atypického o hmotnosti od 10,01 do 20,0 kg stupňa zložitosti 4</t>
  </si>
  <si>
    <t>119</t>
  </si>
  <si>
    <t>311720000900.S</t>
  </si>
  <si>
    <t>Tyč závitová M 16 mm + matica M16 + plech 10 / 100x200, 200x300 /</t>
  </si>
  <si>
    <t>súbor</t>
  </si>
  <si>
    <t>118</t>
  </si>
  <si>
    <t>590180002100.S</t>
  </si>
  <si>
    <t xml:space="preserve">Profil CW 100 oceľový, šxvxl 100x50 mm, hr. plechu 0,6 mm </t>
  </si>
  <si>
    <t>121</t>
  </si>
  <si>
    <t>767995104.S</t>
  </si>
  <si>
    <t>Montáž ostatných atypických kovových stavebných doplnkových konštrukcií nad 20 do 50 kg - tiahla R20 + U 180 + I 180</t>
  </si>
  <si>
    <t>122</t>
  </si>
  <si>
    <t>767995395.S</t>
  </si>
  <si>
    <t>Výroba doplnku stavebného atypického o hmotnosti od 20,01 do 300 kg stupňa zložitosti 4</t>
  </si>
  <si>
    <t>123</t>
  </si>
  <si>
    <t>589510002900.S</t>
  </si>
  <si>
    <t>Výstuž do betónu z ocele 10 505 (B500) D 20 mm</t>
  </si>
  <si>
    <t>124</t>
  </si>
  <si>
    <t>134810000100.S</t>
  </si>
  <si>
    <t>Tyč oceľová hrubá prierezu I 180 mm ozn. 10 370</t>
  </si>
  <si>
    <t>125</t>
  </si>
  <si>
    <t>134840000100.S</t>
  </si>
  <si>
    <t>Tyč oceľová hrubá prierezu U 180 mm ozn. 10 000, podľa EN ISO S185</t>
  </si>
  <si>
    <t>Úprava povrchu asfaltového krytu brúsením - frézovaním hr.od 10 do 50 mm -5%</t>
  </si>
  <si>
    <t>M+D Stĺpiky pre volejbalovú a tenisovú sieť(vrátane kotvenia do nových základov, základy vykázané samostatne)</t>
  </si>
  <si>
    <t>Búranie muriva železobetónového nadzákladového 2,1 t</t>
  </si>
  <si>
    <t>Odvoz sutiny a vybúraných hmôt na skládku do 1 km</t>
  </si>
  <si>
    <t>Odvoz sutiny a vybúraných hmôt na skládku za každý daľší km (do 20 km)</t>
  </si>
  <si>
    <t>Vnútrostavenisková doprava sutiny a vybúraných hmôt</t>
  </si>
  <si>
    <t>Vnútrostavenisková doprava sutiny a vybúraných hmôtza každých ďaľších 5 km</t>
  </si>
  <si>
    <t>Poplatok za skladovanie - betón, tehly, dlaždice (17 01), ostatné</t>
  </si>
  <si>
    <t>realizovaná - realna výmera</t>
  </si>
  <si>
    <t>Cena celkom [EUR] množstvo ZoD</t>
  </si>
  <si>
    <t xml:space="preserve">faktura č.1 , </t>
  </si>
  <si>
    <t xml:space="preserve">faktura č.2 , </t>
  </si>
  <si>
    <t>Búranie základov z betónu prostého alebo preloženého kameňom,  -2,20000t</t>
  </si>
  <si>
    <t>Výkop ryhy šírky 600-2000mm horn.3 do 100m3 ,,,, 24x3x0,45 tribuna ,, 24x3x2/3svah  tvárnice roširenie , zrovnanie a zhutnenie paty svahu ,,strojovo</t>
  </si>
  <si>
    <t xml:space="preserve">Hĺbenie rýh šírky do 600 mm v  hornine tr.3 súdržných - ručným náradím ,, 58x0,65x1,15D ,, 12x0,65x1,25D ,, 52x0,6x1Z ,, 17x0,65x1,15D,, 24x1,15x0,65D ,, 18x0,65x1,15D ,,  </t>
  </si>
  <si>
    <t>suma ZoD</t>
  </si>
  <si>
    <t xml:space="preserve">úspora resp. navýšenie v jedn. oddieloch rozpočtu </t>
  </si>
  <si>
    <t xml:space="preserve">Výplň odvodňovacieho rebra alebo trativodu do rýh kamenivom hrubým drveným frakcie 16-32 mm,,  </t>
  </si>
  <si>
    <t>Cena jednotková dodatku č.1</t>
  </si>
  <si>
    <t>J.cena [EUR] dodatok č.1</t>
  </si>
  <si>
    <t xml:space="preserve">Cena celkom [EUR] reálna výmera </t>
  </si>
  <si>
    <t xml:space="preserve">ZoD cena celkom </t>
  </si>
  <si>
    <t xml:space="preserve">Cena reálna výmera </t>
  </si>
  <si>
    <t>realizovaná výmera</t>
  </si>
  <si>
    <t>Opočet</t>
  </si>
  <si>
    <t>Prípočet</t>
  </si>
  <si>
    <t xml:space="preserve">reálne 
výmery suma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</si>
</sst>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0;\-###0"/>
    <numFmt numFmtId="170" formatCode="#,##0.000"/>
  </numFmts>
  <fonts count="45" x14ac:knownFonts="1">
    <font>
      <sz val="8"/>
      <name val="MS Sans Serif"/>
      <charset val="1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0"/>
      <color indexed="18"/>
      <name val="Arial CE"/>
      <charset val="238"/>
    </font>
    <font>
      <sz val="8"/>
      <name val="MS Sans Serif"/>
      <family val="2"/>
      <charset val="238"/>
    </font>
    <font>
      <sz val="10"/>
      <name val="Arial CE"/>
      <charset val="238"/>
    </font>
    <font>
      <sz val="8"/>
      <name val="MS Sans Serif"/>
      <family val="2"/>
      <charset val="1"/>
    </font>
    <font>
      <sz val="8"/>
      <color indexed="8"/>
      <name val="Arial ce"/>
      <family val="2"/>
      <charset val="238"/>
    </font>
    <font>
      <b/>
      <sz val="11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sz val="9"/>
      <color indexed="8"/>
      <name val="Arial ce"/>
      <family val="2"/>
      <charset val="238"/>
    </font>
    <font>
      <b/>
      <sz val="12"/>
      <color indexed="37"/>
      <name val="Arial ce"/>
      <family val="2"/>
      <charset val="238"/>
    </font>
    <font>
      <sz val="8"/>
      <color indexed="56"/>
      <name val="Arial ce"/>
      <family val="2"/>
      <charset val="238"/>
    </font>
    <font>
      <b/>
      <sz val="8"/>
      <color indexed="56"/>
      <name val="Arial ce"/>
      <family val="2"/>
      <charset val="238"/>
    </font>
    <font>
      <b/>
      <sz val="10"/>
      <color indexed="56"/>
      <name val="Arial ce"/>
      <family val="2"/>
      <charset val="238"/>
    </font>
    <font>
      <b/>
      <sz val="8"/>
      <color indexed="8"/>
      <name val="Arial ce"/>
      <family val="2"/>
      <charset val="238"/>
    </font>
    <font>
      <sz val="10"/>
      <color indexed="56"/>
      <name val="Arial ce"/>
      <family val="2"/>
      <charset val="238"/>
    </font>
    <font>
      <i/>
      <sz val="9"/>
      <color indexed="12"/>
      <name val="Arial ce"/>
      <family val="2"/>
      <charset val="238"/>
    </font>
    <font>
      <sz val="10"/>
      <name val="MS Sans Serif"/>
      <family val="2"/>
      <charset val="238"/>
    </font>
    <font>
      <b/>
      <sz val="10"/>
      <color indexed="8"/>
      <name val="Arial ce"/>
      <family val="2"/>
      <charset val="238"/>
    </font>
    <font>
      <b/>
      <sz val="8"/>
      <name val="MS Sans Serif"/>
      <family val="2"/>
      <charset val="238"/>
    </font>
    <font>
      <b/>
      <sz val="9"/>
      <color indexed="8"/>
      <name val="Arial ce"/>
      <charset val="238"/>
    </font>
    <font>
      <b/>
      <sz val="8"/>
      <color indexed="8"/>
      <name val="Arial ce"/>
      <charset val="238"/>
    </font>
    <font>
      <b/>
      <sz val="10"/>
      <color indexed="8"/>
      <name val="Arial ce"/>
      <charset val="238"/>
    </font>
    <font>
      <b/>
      <sz val="9"/>
      <name val="Arial"/>
      <family val="2"/>
      <charset val="238"/>
    </font>
    <font>
      <b/>
      <sz val="11"/>
      <color indexed="17"/>
      <name val="Calibri"/>
      <family val="2"/>
      <charset val="238"/>
    </font>
    <font>
      <b/>
      <sz val="10"/>
      <color indexed="17"/>
      <name val="Calibri"/>
      <family val="2"/>
      <charset val="238"/>
    </font>
    <font>
      <sz val="10"/>
      <color indexed="17"/>
      <name val="Calibri"/>
      <family val="2"/>
      <charset val="238"/>
    </font>
    <font>
      <sz val="10"/>
      <name val="MS Sans Serif"/>
      <charset val="1"/>
    </font>
    <font>
      <b/>
      <sz val="10"/>
      <name val="MS Sans Serif"/>
      <charset val="1"/>
    </font>
    <font>
      <i/>
      <sz val="10"/>
      <color indexed="12"/>
      <name val="Arial CE"/>
      <charset val="238"/>
    </font>
    <font>
      <sz val="10"/>
      <color indexed="20"/>
      <name val="Calibri"/>
      <family val="2"/>
      <charset val="238"/>
    </font>
    <font>
      <b/>
      <sz val="12"/>
      <color indexed="17"/>
      <name val="Calibri"/>
      <family val="2"/>
      <charset val="238"/>
    </font>
    <font>
      <b/>
      <sz val="8"/>
      <name val="MS Sans Serif"/>
      <charset val="238"/>
    </font>
    <font>
      <sz val="11"/>
      <color rgb="FF00610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0"/>
      <color rgb="FF9C5700"/>
      <name val="Calibri"/>
      <family val="2"/>
      <charset val="238"/>
      <scheme val="minor"/>
    </font>
    <font>
      <sz val="10"/>
      <color rgb="FF9C0006"/>
      <name val="Calibri"/>
      <family val="2"/>
      <charset val="238"/>
      <scheme val="minor"/>
    </font>
    <font>
      <b/>
      <sz val="12"/>
      <color rgb="FF9C57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006100"/>
      <name val="Calibri"/>
      <family val="2"/>
      <charset val="238"/>
      <scheme val="minor"/>
    </font>
    <font>
      <sz val="10"/>
      <color rgb="FF9C5700"/>
      <name val="Calibri"/>
      <family val="2"/>
      <charset val="238"/>
      <scheme val="minor"/>
    </font>
    <font>
      <b/>
      <sz val="11"/>
      <color rgb="FF9C0006"/>
      <name val="Calibri"/>
      <family val="2"/>
      <charset val="238"/>
      <scheme val="minor"/>
    </font>
    <font>
      <b/>
      <sz val="11"/>
      <color rgb="FF006100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7"/>
      </patternFill>
    </fill>
    <fill>
      <patternFill patternType="solid">
        <fgColor indexed="9"/>
        <bgColor indexed="9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">
    <xf numFmtId="0" fontId="0" fillId="0" borderId="0" applyAlignment="0">
      <alignment vertical="top"/>
      <protection locked="0"/>
    </xf>
    <xf numFmtId="0" fontId="34" fillId="6" borderId="0" applyNumberFormat="0" applyBorder="0" applyAlignment="0" applyProtection="0"/>
    <xf numFmtId="0" fontId="6" fillId="0" borderId="0" applyAlignment="0">
      <protection locked="0"/>
    </xf>
    <xf numFmtId="0" fontId="35" fillId="7" borderId="0" applyNumberFormat="0" applyBorder="0" applyAlignment="0" applyProtection="0"/>
    <xf numFmtId="0" fontId="4" fillId="8" borderId="14" applyNumberFormat="0" applyFont="0" applyAlignment="0" applyProtection="0"/>
    <xf numFmtId="0" fontId="36" fillId="9" borderId="0" applyNumberFormat="0" applyBorder="0" applyAlignment="0" applyProtection="0"/>
  </cellStyleXfs>
  <cellXfs count="242">
    <xf numFmtId="0" fontId="0" fillId="0" borderId="0" xfId="0">
      <alignment vertical="top"/>
      <protection locked="0"/>
    </xf>
    <xf numFmtId="0" fontId="0" fillId="0" borderId="0" xfId="0" applyAlignment="1">
      <alignment horizontal="left" vertical="top"/>
      <protection locked="0"/>
    </xf>
    <xf numFmtId="49" fontId="0" fillId="0" borderId="0" xfId="0" applyNumberFormat="1" applyAlignment="1" applyProtection="1">
      <alignment vertical="center"/>
    </xf>
    <xf numFmtId="49" fontId="0" fillId="0" borderId="0" xfId="0" applyNumberFormat="1" applyAlignment="1" applyProtection="1">
      <alignment horizontal="right" vertical="center"/>
    </xf>
    <xf numFmtId="4" fontId="0" fillId="0" borderId="0" xfId="0" applyNumberFormat="1" applyAlignment="1" applyProtection="1">
      <alignment vertical="center"/>
    </xf>
    <xf numFmtId="49" fontId="0" fillId="0" borderId="0" xfId="0" applyNumberForma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</xf>
    <xf numFmtId="0" fontId="7" fillId="0" borderId="1" xfId="0" applyFont="1" applyBorder="1" applyAlignment="1" applyProtection="1">
      <alignment vertical="center"/>
    </xf>
    <xf numFmtId="0" fontId="7" fillId="0" borderId="0" xfId="0" applyFont="1" applyAlignment="1" applyProtection="1">
      <alignment horizontal="center" vertical="center" wrapText="1"/>
    </xf>
    <xf numFmtId="0" fontId="12" fillId="0" borderId="0" xfId="0" applyFont="1" applyAlignment="1" applyProtection="1"/>
    <xf numFmtId="0" fontId="12" fillId="0" borderId="0" xfId="0" applyFont="1" applyAlignment="1" applyProtection="1">
      <alignment horizontal="left"/>
    </xf>
    <xf numFmtId="0" fontId="13" fillId="0" borderId="0" xfId="0" applyFont="1" applyAlignment="1" applyProtection="1"/>
    <xf numFmtId="0" fontId="13" fillId="0" borderId="0" xfId="0" applyFont="1" applyAlignment="1" applyProtection="1">
      <alignment horizontal="left"/>
    </xf>
    <xf numFmtId="0" fontId="14" fillId="0" borderId="0" xfId="0" applyFont="1" applyAlignment="1" applyProtection="1">
      <alignment horizontal="left"/>
    </xf>
    <xf numFmtId="0" fontId="7" fillId="0" borderId="0" xfId="0" applyFont="1" applyAlignment="1" applyProtection="1"/>
    <xf numFmtId="0" fontId="15" fillId="0" borderId="0" xfId="0" applyFont="1" applyAlignment="1" applyProtection="1"/>
    <xf numFmtId="0" fontId="7" fillId="3" borderId="0" xfId="0" applyFont="1" applyFill="1" applyAlignment="1" applyProtection="1"/>
    <xf numFmtId="0" fontId="7" fillId="0" borderId="0" xfId="0" applyFont="1" applyAlignment="1" applyProtection="1">
      <alignment horizontal="left" vertical="center"/>
    </xf>
    <xf numFmtId="170" fontId="15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horizontal="center"/>
    </xf>
    <xf numFmtId="170" fontId="12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4" fontId="7" fillId="0" borderId="0" xfId="0" applyNumberFormat="1" applyFont="1" applyAlignment="1" applyProtection="1">
      <alignment vertical="center"/>
    </xf>
    <xf numFmtId="170" fontId="7" fillId="0" borderId="0" xfId="0" applyNumberFormat="1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170" fontId="13" fillId="0" borderId="0" xfId="0" applyNumberFormat="1" applyFont="1" applyAlignment="1" applyProtection="1">
      <alignment vertical="center"/>
    </xf>
    <xf numFmtId="0" fontId="14" fillId="0" borderId="0" xfId="0" applyFont="1" applyAlignment="1" applyProtection="1"/>
    <xf numFmtId="0" fontId="14" fillId="0" borderId="0" xfId="0" applyFont="1" applyAlignment="1" applyProtection="1">
      <alignment horizontal="center"/>
    </xf>
    <xf numFmtId="170" fontId="14" fillId="0" borderId="0" xfId="0" applyNumberFormat="1" applyFont="1" applyAlignment="1" applyProtection="1">
      <alignment vertical="center"/>
    </xf>
    <xf numFmtId="0" fontId="19" fillId="0" borderId="0" xfId="0" applyFont="1" applyAlignment="1" applyProtection="1"/>
    <xf numFmtId="4" fontId="0" fillId="0" borderId="0" xfId="0" applyNumberFormat="1">
      <alignment vertical="top"/>
      <protection locked="0"/>
    </xf>
    <xf numFmtId="4" fontId="11" fillId="0" borderId="0" xfId="0" applyNumberFormat="1" applyFont="1" applyAlignment="1" applyProtection="1">
      <alignment horizontal="right"/>
    </xf>
    <xf numFmtId="0" fontId="18" fillId="3" borderId="0" xfId="0" applyFont="1" applyFill="1" applyAlignment="1">
      <alignment horizontal="left" vertical="top"/>
      <protection locked="0"/>
    </xf>
    <xf numFmtId="0" fontId="18" fillId="0" borderId="0" xfId="0" applyFont="1" applyAlignment="1">
      <alignment horizontal="left" vertical="top"/>
      <protection locked="0"/>
    </xf>
    <xf numFmtId="0" fontId="13" fillId="3" borderId="0" xfId="0" applyFont="1" applyFill="1" applyAlignment="1" applyProtection="1"/>
    <xf numFmtId="0" fontId="15" fillId="3" borderId="0" xfId="0" applyFont="1" applyFill="1" applyAlignment="1" applyProtection="1"/>
    <xf numFmtId="0" fontId="0" fillId="3" borderId="0" xfId="0" applyFill="1">
      <alignment vertical="top"/>
      <protection locked="0"/>
    </xf>
    <xf numFmtId="0" fontId="7" fillId="0" borderId="2" xfId="0" applyFont="1" applyBorder="1" applyAlignment="1" applyProtection="1">
      <alignment vertical="center"/>
    </xf>
    <xf numFmtId="0" fontId="7" fillId="3" borderId="2" xfId="0" applyFont="1" applyFill="1" applyBorder="1" applyAlignment="1" applyProtection="1">
      <alignment vertical="center"/>
    </xf>
    <xf numFmtId="4" fontId="7" fillId="3" borderId="2" xfId="0" applyNumberFormat="1" applyFont="1" applyFill="1" applyBorder="1" applyAlignment="1" applyProtection="1">
      <alignment vertical="center"/>
    </xf>
    <xf numFmtId="0" fontId="10" fillId="4" borderId="2" xfId="0" applyFont="1" applyFill="1" applyBorder="1" applyAlignment="1" applyProtection="1">
      <alignment horizontal="center" vertical="center" wrapText="1"/>
    </xf>
    <xf numFmtId="0" fontId="11" fillId="3" borderId="2" xfId="0" applyFont="1" applyFill="1" applyBorder="1" applyAlignment="1" applyProtection="1">
      <alignment horizontal="left" vertical="center"/>
    </xf>
    <xf numFmtId="4" fontId="11" fillId="3" borderId="2" xfId="0" applyNumberFormat="1" applyFont="1" applyFill="1" applyBorder="1" applyAlignment="1" applyProtection="1">
      <alignment horizontal="right"/>
    </xf>
    <xf numFmtId="0" fontId="12" fillId="3" borderId="2" xfId="0" applyFont="1" applyFill="1" applyBorder="1" applyAlignment="1" applyProtection="1"/>
    <xf numFmtId="0" fontId="14" fillId="2" borderId="2" xfId="4" applyFont="1" applyFill="1" applyBorder="1" applyAlignment="1" applyProtection="1">
      <alignment horizontal="left"/>
    </xf>
    <xf numFmtId="170" fontId="14" fillId="2" borderId="2" xfId="4" applyNumberFormat="1" applyFont="1" applyFill="1" applyBorder="1" applyAlignment="1" applyProtection="1">
      <alignment horizontal="right"/>
    </xf>
    <xf numFmtId="170" fontId="22" fillId="3" borderId="2" xfId="0" applyNumberFormat="1" applyFont="1" applyFill="1" applyBorder="1" applyAlignment="1" applyProtection="1">
      <alignment vertical="center"/>
    </xf>
    <xf numFmtId="0" fontId="10" fillId="3" borderId="2" xfId="0" applyFont="1" applyFill="1" applyBorder="1" applyAlignment="1" applyProtection="1">
      <alignment horizontal="center" vertical="center"/>
    </xf>
    <xf numFmtId="49" fontId="10" fillId="3" borderId="2" xfId="0" applyNumberFormat="1" applyFont="1" applyFill="1" applyBorder="1" applyAlignment="1" applyProtection="1">
      <alignment horizontal="left" vertical="center" wrapText="1"/>
    </xf>
    <xf numFmtId="0" fontId="10" fillId="3" borderId="2" xfId="0" applyFont="1" applyFill="1" applyBorder="1" applyAlignment="1" applyProtection="1">
      <alignment horizontal="left" vertical="center" wrapText="1"/>
    </xf>
    <xf numFmtId="0" fontId="10" fillId="3" borderId="2" xfId="0" applyFont="1" applyFill="1" applyBorder="1" applyAlignment="1" applyProtection="1">
      <alignment horizontal="center" vertical="center" wrapText="1"/>
    </xf>
    <xf numFmtId="4" fontId="10" fillId="3" borderId="2" xfId="0" applyNumberFormat="1" applyFont="1" applyFill="1" applyBorder="1" applyAlignment="1" applyProtection="1">
      <alignment horizontal="right" vertical="center"/>
    </xf>
    <xf numFmtId="170" fontId="7" fillId="3" borderId="2" xfId="0" applyNumberFormat="1" applyFont="1" applyFill="1" applyBorder="1" applyAlignment="1" applyProtection="1">
      <alignment vertical="center"/>
    </xf>
    <xf numFmtId="0" fontId="6" fillId="3" borderId="2" xfId="2" applyFill="1" applyBorder="1" applyAlignment="1">
      <alignment horizontal="left" vertical="center" wrapText="1"/>
      <protection locked="0"/>
    </xf>
    <xf numFmtId="0" fontId="36" fillId="2" borderId="2" xfId="5" applyFill="1" applyBorder="1" applyAlignment="1">
      <alignment horizontal="left" vertical="center" wrapText="1"/>
    </xf>
    <xf numFmtId="4" fontId="0" fillId="3" borderId="0" xfId="0" applyNumberFormat="1" applyFill="1" applyAlignment="1" applyProtection="1"/>
    <xf numFmtId="4" fontId="0" fillId="3" borderId="2" xfId="0" applyNumberFormat="1" applyFill="1" applyBorder="1" applyAlignment="1" applyProtection="1"/>
    <xf numFmtId="170" fontId="25" fillId="2" borderId="2" xfId="1" applyNumberFormat="1" applyFont="1" applyFill="1" applyBorder="1" applyAlignment="1" applyProtection="1"/>
    <xf numFmtId="170" fontId="14" fillId="2" borderId="2" xfId="4" applyNumberFormat="1" applyFont="1" applyFill="1" applyBorder="1" applyAlignment="1" applyProtection="1"/>
    <xf numFmtId="170" fontId="10" fillId="3" borderId="2" xfId="0" applyNumberFormat="1" applyFont="1" applyFill="1" applyBorder="1" applyAlignment="1" applyProtection="1">
      <alignment vertical="center"/>
    </xf>
    <xf numFmtId="0" fontId="17" fillId="3" borderId="2" xfId="0" applyFont="1" applyFill="1" applyBorder="1" applyAlignment="1" applyProtection="1">
      <alignment horizontal="center" vertical="center"/>
    </xf>
    <xf numFmtId="49" fontId="17" fillId="3" borderId="2" xfId="0" applyNumberFormat="1" applyFont="1" applyFill="1" applyBorder="1" applyAlignment="1" applyProtection="1">
      <alignment horizontal="left" vertical="center" wrapText="1"/>
    </xf>
    <xf numFmtId="0" fontId="17" fillId="3" borderId="2" xfId="0" applyFont="1" applyFill="1" applyBorder="1" applyAlignment="1" applyProtection="1">
      <alignment horizontal="left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4" fontId="20" fillId="3" borderId="2" xfId="0" applyNumberFormat="1" applyFont="1" applyFill="1" applyBorder="1" applyAlignment="1" applyProtection="1"/>
    <xf numFmtId="0" fontId="12" fillId="3" borderId="2" xfId="0" applyFont="1" applyFill="1" applyBorder="1" applyAlignment="1" applyProtection="1">
      <alignment horizontal="left"/>
    </xf>
    <xf numFmtId="0" fontId="16" fillId="3" borderId="2" xfId="0" applyFont="1" applyFill="1" applyBorder="1" applyAlignment="1" applyProtection="1">
      <alignment horizontal="left"/>
    </xf>
    <xf numFmtId="0" fontId="36" fillId="3" borderId="2" xfId="5" applyFill="1" applyBorder="1" applyAlignment="1">
      <alignment horizontal="left" vertical="center" wrapText="1"/>
    </xf>
    <xf numFmtId="0" fontId="1" fillId="3" borderId="2" xfId="0" applyFont="1" applyFill="1" applyBorder="1" applyAlignment="1" applyProtection="1">
      <alignment horizontal="left"/>
    </xf>
    <xf numFmtId="166" fontId="5" fillId="3" borderId="2" xfId="0" applyNumberFormat="1" applyFont="1" applyFill="1" applyBorder="1" applyAlignment="1" applyProtection="1">
      <alignment horizontal="right"/>
    </xf>
    <xf numFmtId="0" fontId="5" fillId="3" borderId="2" xfId="0" applyFont="1" applyFill="1" applyBorder="1" applyAlignment="1" applyProtection="1">
      <alignment horizontal="left" wrapText="1"/>
    </xf>
    <xf numFmtId="0" fontId="3" fillId="3" borderId="2" xfId="4" applyFont="1" applyFill="1" applyBorder="1" applyAlignment="1" applyProtection="1">
      <alignment horizontal="left" wrapText="1"/>
    </xf>
    <xf numFmtId="2" fontId="18" fillId="3" borderId="0" xfId="0" applyNumberFormat="1" applyFont="1" applyFill="1" applyAlignment="1">
      <alignment horizontal="left" vertical="top"/>
      <protection locked="0"/>
    </xf>
    <xf numFmtId="0" fontId="24" fillId="0" borderId="2" xfId="0" applyFont="1" applyBorder="1" applyAlignment="1" applyProtection="1">
      <alignment horizontal="left"/>
    </xf>
    <xf numFmtId="49" fontId="24" fillId="0" borderId="0" xfId="0" applyNumberFormat="1" applyFont="1" applyAlignment="1" applyProtection="1">
      <alignment vertical="center"/>
    </xf>
    <xf numFmtId="49" fontId="2" fillId="0" borderId="0" xfId="0" applyNumberFormat="1" applyFont="1" applyAlignment="1" applyProtection="1">
      <alignment vertical="center"/>
    </xf>
    <xf numFmtId="49" fontId="24" fillId="0" borderId="0" xfId="0" applyNumberFormat="1" applyFont="1" applyFill="1" applyAlignment="1" applyProtection="1">
      <alignment horizontal="left" vertical="center"/>
    </xf>
    <xf numFmtId="49" fontId="24" fillId="0" borderId="0" xfId="0" applyNumberFormat="1" applyFont="1" applyFill="1" applyAlignment="1" applyProtection="1">
      <alignment horizontal="center" vertical="center"/>
    </xf>
    <xf numFmtId="0" fontId="24" fillId="0" borderId="0" xfId="0" applyFont="1" applyAlignment="1" applyProtection="1">
      <alignment horizontal="left"/>
    </xf>
    <xf numFmtId="0" fontId="2" fillId="0" borderId="0" xfId="0" applyFont="1" applyAlignment="1" applyProtection="1">
      <alignment horizontal="left"/>
    </xf>
    <xf numFmtId="49" fontId="2" fillId="0" borderId="0" xfId="0" applyNumberFormat="1" applyFont="1" applyFill="1" applyAlignment="1" applyProtection="1">
      <alignment horizontal="left" vertical="center"/>
    </xf>
    <xf numFmtId="49" fontId="2" fillId="0" borderId="0" xfId="0" applyNumberFormat="1" applyFont="1" applyFill="1" applyAlignment="1" applyProtection="1">
      <alignment vertical="center"/>
    </xf>
    <xf numFmtId="49" fontId="24" fillId="0" borderId="3" xfId="0" applyNumberFormat="1" applyFont="1" applyFill="1" applyBorder="1" applyAlignment="1" applyProtection="1">
      <alignment horizontal="center" vertical="center"/>
    </xf>
    <xf numFmtId="49" fontId="24" fillId="0" borderId="4" xfId="0" applyNumberFormat="1" applyFont="1" applyFill="1" applyBorder="1" applyAlignment="1" applyProtection="1">
      <alignment horizontal="center" vertical="center"/>
    </xf>
    <xf numFmtId="49" fontId="24" fillId="0" borderId="5" xfId="0" applyNumberFormat="1" applyFont="1" applyFill="1" applyBorder="1" applyAlignment="1" applyProtection="1">
      <alignment horizontal="center" vertical="center"/>
    </xf>
    <xf numFmtId="49" fontId="24" fillId="0" borderId="6" xfId="0" applyNumberFormat="1" applyFont="1" applyFill="1" applyBorder="1" applyAlignment="1" applyProtection="1">
      <alignment horizontal="right" vertical="center"/>
    </xf>
    <xf numFmtId="49" fontId="2" fillId="0" borderId="2" xfId="0" applyNumberFormat="1" applyFont="1" applyFill="1" applyBorder="1" applyAlignment="1" applyProtection="1">
      <alignment horizontal="center" vertical="center"/>
    </xf>
    <xf numFmtId="49" fontId="2" fillId="0" borderId="2" xfId="0" applyNumberFormat="1" applyFont="1" applyFill="1" applyBorder="1" applyAlignment="1" applyProtection="1">
      <alignment vertical="center"/>
    </xf>
    <xf numFmtId="0" fontId="2" fillId="0" borderId="0" xfId="0" applyFont="1" applyBorder="1" applyAlignment="1" applyProtection="1">
      <alignment horizontal="left"/>
    </xf>
    <xf numFmtId="0" fontId="2" fillId="0" borderId="0" xfId="2" applyFont="1" applyBorder="1" applyAlignment="1" applyProtection="1">
      <alignment horizontal="left"/>
    </xf>
    <xf numFmtId="49" fontId="2" fillId="0" borderId="7" xfId="0" applyNumberFormat="1" applyFont="1" applyFill="1" applyBorder="1" applyAlignment="1" applyProtection="1">
      <alignment horizontal="right" vertical="center"/>
    </xf>
    <xf numFmtId="49" fontId="2" fillId="0" borderId="8" xfId="0" applyNumberFormat="1" applyFont="1" applyFill="1" applyBorder="1" applyAlignment="1" applyProtection="1">
      <alignment horizontal="center" vertical="center"/>
    </xf>
    <xf numFmtId="49" fontId="2" fillId="0" borderId="8" xfId="0" applyNumberFormat="1" applyFont="1" applyFill="1" applyBorder="1" applyAlignment="1" applyProtection="1">
      <alignment vertical="center"/>
    </xf>
    <xf numFmtId="49" fontId="24" fillId="0" borderId="8" xfId="0" applyNumberFormat="1" applyFont="1" applyFill="1" applyBorder="1" applyAlignment="1" applyProtection="1">
      <alignment vertical="center"/>
    </xf>
    <xf numFmtId="49" fontId="2" fillId="0" borderId="9" xfId="0" applyNumberFormat="1" applyFont="1" applyFill="1" applyBorder="1" applyAlignment="1" applyProtection="1">
      <alignment horizontal="right" vertical="center"/>
    </xf>
    <xf numFmtId="49" fontId="2" fillId="0" borderId="10" xfId="0" applyNumberFormat="1" applyFont="1" applyFill="1" applyBorder="1" applyAlignment="1" applyProtection="1">
      <alignment horizontal="center" vertical="center"/>
    </xf>
    <xf numFmtId="49" fontId="2" fillId="0" borderId="10" xfId="0" applyNumberFormat="1" applyFont="1" applyFill="1" applyBorder="1" applyAlignment="1" applyProtection="1">
      <alignment vertical="center"/>
    </xf>
    <xf numFmtId="49" fontId="2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Fill="1" applyAlignment="1" applyProtection="1">
      <alignment horizontal="right" vertical="center"/>
    </xf>
    <xf numFmtId="4" fontId="2" fillId="0" borderId="0" xfId="0" applyNumberFormat="1" applyFont="1" applyAlignment="1" applyProtection="1">
      <alignment horizontal="right"/>
    </xf>
    <xf numFmtId="4" fontId="24" fillId="0" borderId="4" xfId="0" applyNumberFormat="1" applyFont="1" applyFill="1" applyBorder="1" applyAlignment="1" applyProtection="1">
      <alignment horizontal="right" vertical="center"/>
    </xf>
    <xf numFmtId="4" fontId="24" fillId="3" borderId="4" xfId="0" applyNumberFormat="1" applyFont="1" applyFill="1" applyBorder="1" applyAlignment="1" applyProtection="1">
      <alignment horizontal="right" vertical="center" wrapText="1"/>
    </xf>
    <xf numFmtId="4" fontId="24" fillId="0" borderId="2" xfId="0" applyNumberFormat="1" applyFont="1" applyBorder="1" applyAlignment="1" applyProtection="1">
      <alignment horizontal="right"/>
    </xf>
    <xf numFmtId="4" fontId="24" fillId="3" borderId="2" xfId="0" applyNumberFormat="1" applyFont="1" applyFill="1" applyBorder="1" applyAlignment="1" applyProtection="1">
      <alignment horizontal="right"/>
    </xf>
    <xf numFmtId="4" fontId="24" fillId="0" borderId="2" xfId="2" applyNumberFormat="1" applyFont="1" applyBorder="1" applyAlignment="1" applyProtection="1">
      <alignment horizontal="right"/>
    </xf>
    <xf numFmtId="4" fontId="24" fillId="3" borderId="2" xfId="2" applyNumberFormat="1" applyFont="1" applyFill="1" applyBorder="1" applyAlignment="1" applyProtection="1">
      <alignment horizontal="right"/>
    </xf>
    <xf numFmtId="4" fontId="24" fillId="0" borderId="8" xfId="0" applyNumberFormat="1" applyFont="1" applyFill="1" applyBorder="1" applyAlignment="1" applyProtection="1">
      <alignment horizontal="right" vertical="center"/>
    </xf>
    <xf numFmtId="4" fontId="2" fillId="0" borderId="10" xfId="0" applyNumberFormat="1" applyFont="1" applyFill="1" applyBorder="1" applyAlignment="1" applyProtection="1">
      <alignment horizontal="right" vertical="center"/>
    </xf>
    <xf numFmtId="4" fontId="2" fillId="3" borderId="10" xfId="0" applyNumberFormat="1" applyFont="1" applyFill="1" applyBorder="1" applyAlignment="1" applyProtection="1">
      <alignment horizontal="right" vertical="center"/>
    </xf>
    <xf numFmtId="4" fontId="2" fillId="0" borderId="0" xfId="0" applyNumberFormat="1" applyFont="1" applyAlignment="1" applyProtection="1">
      <alignment horizontal="right" vertical="center"/>
    </xf>
    <xf numFmtId="4" fontId="0" fillId="0" borderId="0" xfId="0" applyNumberFormat="1" applyAlignment="1" applyProtection="1">
      <alignment horizontal="right" vertical="center"/>
    </xf>
    <xf numFmtId="166" fontId="34" fillId="6" borderId="2" xfId="1" applyNumberFormat="1" applyBorder="1" applyAlignment="1" applyProtection="1">
      <alignment horizontal="right"/>
    </xf>
    <xf numFmtId="0" fontId="34" fillId="6" borderId="2" xfId="1" applyBorder="1" applyAlignment="1" applyProtection="1">
      <alignment horizontal="left" wrapText="1"/>
    </xf>
    <xf numFmtId="0" fontId="28" fillId="0" borderId="0" xfId="0" applyFont="1" applyAlignment="1">
      <alignment horizontal="left" vertical="top"/>
      <protection locked="0"/>
    </xf>
    <xf numFmtId="0" fontId="5" fillId="2" borderId="2" xfId="0" applyFont="1" applyFill="1" applyBorder="1" applyAlignment="1" applyProtection="1">
      <alignment horizontal="center" vertical="center" wrapText="1"/>
    </xf>
    <xf numFmtId="166" fontId="37" fillId="8" borderId="14" xfId="4" applyNumberFormat="1" applyFont="1" applyAlignment="1" applyProtection="1">
      <alignment horizontal="right"/>
    </xf>
    <xf numFmtId="0" fontId="29" fillId="0" borderId="0" xfId="0" applyFont="1" applyAlignment="1">
      <alignment horizontal="left" vertical="top"/>
      <protection locked="0"/>
    </xf>
    <xf numFmtId="0" fontId="38" fillId="3" borderId="2" xfId="5" applyFont="1" applyFill="1" applyBorder="1" applyAlignment="1" applyProtection="1">
      <alignment horizontal="left" wrapText="1"/>
    </xf>
    <xf numFmtId="0" fontId="28" fillId="3" borderId="0" xfId="0" applyFont="1" applyFill="1" applyAlignment="1">
      <alignment horizontal="left" vertical="top"/>
      <protection locked="0"/>
    </xf>
    <xf numFmtId="2" fontId="28" fillId="3" borderId="0" xfId="0" applyNumberFormat="1" applyFont="1" applyFill="1" applyAlignment="1">
      <alignment horizontal="left" vertical="top"/>
      <protection locked="0"/>
    </xf>
    <xf numFmtId="49" fontId="9" fillId="10" borderId="2" xfId="0" applyNumberFormat="1" applyFont="1" applyFill="1" applyBorder="1" applyAlignment="1" applyProtection="1">
      <alignment horizontal="left" vertical="center" wrapText="1"/>
    </xf>
    <xf numFmtId="0" fontId="9" fillId="10" borderId="2" xfId="0" applyFont="1" applyFill="1" applyBorder="1" applyAlignment="1" applyProtection="1">
      <alignment horizontal="left" vertical="center" wrapText="1"/>
    </xf>
    <xf numFmtId="166" fontId="30" fillId="3" borderId="2" xfId="0" applyNumberFormat="1" applyFont="1" applyFill="1" applyBorder="1" applyAlignment="1" applyProtection="1">
      <alignment horizontal="right"/>
    </xf>
    <xf numFmtId="0" fontId="30" fillId="3" borderId="2" xfId="0" applyFont="1" applyFill="1" applyBorder="1" applyAlignment="1" applyProtection="1">
      <alignment horizontal="left" wrapText="1"/>
    </xf>
    <xf numFmtId="0" fontId="31" fillId="3" borderId="2" xfId="4" applyFont="1" applyFill="1" applyBorder="1" applyAlignment="1" applyProtection="1">
      <alignment horizontal="left" wrapText="1"/>
    </xf>
    <xf numFmtId="0" fontId="28" fillId="3" borderId="0" xfId="0" applyFont="1" applyFill="1" applyAlignment="1">
      <alignment vertical="top" wrapText="1"/>
      <protection locked="0"/>
    </xf>
    <xf numFmtId="0" fontId="31" fillId="3" borderId="2" xfId="5" applyFont="1" applyFill="1" applyBorder="1" applyAlignment="1" applyProtection="1">
      <alignment horizontal="left" wrapText="1"/>
    </xf>
    <xf numFmtId="0" fontId="39" fillId="8" borderId="14" xfId="4" applyFont="1" applyAlignment="1" applyProtection="1">
      <alignment horizontal="left" wrapText="1"/>
    </xf>
    <xf numFmtId="0" fontId="25" fillId="8" borderId="14" xfId="4" applyFont="1" applyAlignment="1" applyProtection="1"/>
    <xf numFmtId="0" fontId="25" fillId="8" borderId="14" xfId="4" applyFont="1" applyAlignment="1" applyProtection="1">
      <alignment horizontal="left"/>
    </xf>
    <xf numFmtId="0" fontId="32" fillId="8" borderId="14" xfId="4" applyFont="1" applyAlignment="1" applyProtection="1"/>
    <xf numFmtId="0" fontId="32" fillId="8" borderId="14" xfId="4" applyFont="1" applyAlignment="1" applyProtection="1">
      <alignment horizontal="left"/>
    </xf>
    <xf numFmtId="0" fontId="34" fillId="6" borderId="2" xfId="1" applyBorder="1" applyAlignment="1" applyProtection="1"/>
    <xf numFmtId="0" fontId="34" fillId="6" borderId="2" xfId="1" applyBorder="1" applyAlignment="1" applyProtection="1">
      <alignment horizontal="left"/>
    </xf>
    <xf numFmtId="0" fontId="34" fillId="6" borderId="2" xfId="1" applyBorder="1" applyAlignment="1" applyProtection="1">
      <alignment horizontal="right"/>
    </xf>
    <xf numFmtId="4" fontId="34" fillId="6" borderId="2" xfId="1" applyNumberFormat="1" applyBorder="1" applyAlignment="1" applyProtection="1"/>
    <xf numFmtId="4" fontId="7" fillId="0" borderId="1" xfId="0" applyNumberFormat="1" applyFont="1" applyBorder="1" applyAlignment="1" applyProtection="1">
      <alignment horizontal="right" vertical="center"/>
    </xf>
    <xf numFmtId="4" fontId="7" fillId="0" borderId="0" xfId="0" applyNumberFormat="1" applyFont="1" applyBorder="1" applyAlignment="1" applyProtection="1">
      <alignment horizontal="right" vertical="center"/>
    </xf>
    <xf numFmtId="4" fontId="7" fillId="0" borderId="2" xfId="0" applyNumberFormat="1" applyFont="1" applyBorder="1" applyAlignment="1" applyProtection="1">
      <alignment horizontal="right" vertical="center"/>
    </xf>
    <xf numFmtId="4" fontId="7" fillId="3" borderId="2" xfId="0" applyNumberFormat="1" applyFont="1" applyFill="1" applyBorder="1" applyAlignment="1" applyProtection="1">
      <alignment horizontal="right" vertical="center"/>
    </xf>
    <xf numFmtId="4" fontId="21" fillId="4" borderId="2" xfId="0" applyNumberFormat="1" applyFont="1" applyFill="1" applyBorder="1" applyAlignment="1" applyProtection="1">
      <alignment horizontal="center" vertical="center" wrapText="1"/>
    </xf>
    <xf numFmtId="4" fontId="34" fillId="2" borderId="2" xfId="1" applyNumberFormat="1" applyFill="1" applyBorder="1" applyAlignment="1">
      <alignment vertical="center"/>
    </xf>
    <xf numFmtId="4" fontId="32" fillId="8" borderId="14" xfId="4" applyNumberFormat="1" applyFont="1" applyAlignment="1" applyProtection="1">
      <alignment horizontal="right"/>
    </xf>
    <xf numFmtId="4" fontId="34" fillId="6" borderId="2" xfId="1" applyNumberFormat="1" applyBorder="1" applyAlignment="1" applyProtection="1">
      <alignment horizontal="right"/>
    </xf>
    <xf numFmtId="4" fontId="10" fillId="5" borderId="2" xfId="0" applyNumberFormat="1" applyFont="1" applyFill="1" applyBorder="1" applyAlignment="1" applyProtection="1">
      <alignment vertical="center"/>
    </xf>
    <xf numFmtId="4" fontId="6" fillId="3" borderId="2" xfId="2" applyNumberFormat="1" applyFill="1" applyBorder="1" applyAlignment="1">
      <alignment horizontal="right" vertical="center" wrapText="1"/>
      <protection locked="0"/>
    </xf>
    <xf numFmtId="4" fontId="35" fillId="2" borderId="2" xfId="3" applyNumberFormat="1" applyFill="1" applyBorder="1" applyAlignment="1">
      <alignment vertical="center"/>
    </xf>
    <xf numFmtId="4" fontId="0" fillId="0" borderId="0" xfId="0" applyNumberFormat="1" applyAlignment="1">
      <alignment horizontal="right" vertical="top"/>
      <protection locked="0"/>
    </xf>
    <xf numFmtId="4" fontId="21" fillId="4" borderId="2" xfId="0" applyNumberFormat="1" applyFont="1" applyFill="1" applyBorder="1" applyAlignment="1" applyProtection="1">
      <alignment horizontal="right" vertical="center" wrapText="1"/>
    </xf>
    <xf numFmtId="4" fontId="34" fillId="2" borderId="2" xfId="1" applyNumberFormat="1" applyFill="1" applyBorder="1" applyAlignment="1">
      <alignment horizontal="right" vertical="center"/>
    </xf>
    <xf numFmtId="4" fontId="32" fillId="8" borderId="14" xfId="4" applyNumberFormat="1" applyFont="1" applyAlignment="1">
      <alignment horizontal="right"/>
    </xf>
    <xf numFmtId="4" fontId="34" fillId="6" borderId="2" xfId="1" applyNumberFormat="1" applyBorder="1" applyAlignment="1">
      <alignment horizontal="right"/>
    </xf>
    <xf numFmtId="4" fontId="34" fillId="2" borderId="2" xfId="1" applyNumberFormat="1" applyFill="1" applyBorder="1" applyAlignment="1">
      <alignment horizontal="right" vertical="center" wrapText="1"/>
    </xf>
    <xf numFmtId="4" fontId="0" fillId="3" borderId="2" xfId="0" applyNumberFormat="1" applyFill="1" applyBorder="1" applyAlignment="1">
      <alignment horizontal="right" vertical="center"/>
      <protection locked="0"/>
    </xf>
    <xf numFmtId="4" fontId="34" fillId="2" borderId="2" xfId="1" applyNumberFormat="1" applyFill="1" applyBorder="1" applyAlignment="1" applyProtection="1">
      <alignment horizontal="right" vertical="center" wrapText="1"/>
      <protection locked="0"/>
    </xf>
    <xf numFmtId="4" fontId="10" fillId="5" borderId="2" xfId="0" applyNumberFormat="1" applyFont="1" applyFill="1" applyBorder="1" applyAlignment="1" applyProtection="1">
      <alignment horizontal="right" vertical="center"/>
    </xf>
    <xf numFmtId="4" fontId="35" fillId="2" borderId="2" xfId="3" applyNumberFormat="1" applyFill="1" applyBorder="1" applyAlignment="1">
      <alignment horizontal="right" vertical="center"/>
    </xf>
    <xf numFmtId="0" fontId="10" fillId="4" borderId="2" xfId="0" applyFont="1" applyFill="1" applyBorder="1" applyAlignment="1" applyProtection="1">
      <alignment horizontal="left" vertical="center" wrapText="1"/>
    </xf>
    <xf numFmtId="0" fontId="7" fillId="3" borderId="2" xfId="0" applyFont="1" applyFill="1" applyBorder="1" applyAlignment="1" applyProtection="1">
      <alignment horizontal="left" vertical="center"/>
    </xf>
    <xf numFmtId="0" fontId="7" fillId="3" borderId="0" xfId="0" applyFont="1" applyFill="1" applyAlignment="1" applyProtection="1">
      <alignment horizontal="left"/>
    </xf>
    <xf numFmtId="4" fontId="25" fillId="2" borderId="2" xfId="1" applyNumberFormat="1" applyFont="1" applyFill="1" applyBorder="1" applyAlignment="1">
      <alignment horizontal="center" vertical="center" wrapText="1"/>
    </xf>
    <xf numFmtId="4" fontId="11" fillId="3" borderId="2" xfId="0" applyNumberFormat="1" applyFont="1" applyFill="1" applyBorder="1" applyAlignment="1" applyProtection="1"/>
    <xf numFmtId="4" fontId="25" fillId="8" borderId="14" xfId="4" applyNumberFormat="1" applyFont="1"/>
    <xf numFmtId="4" fontId="25" fillId="8" borderId="14" xfId="4" applyNumberFormat="1" applyFont="1" applyAlignment="1" applyProtection="1"/>
    <xf numFmtId="4" fontId="34" fillId="6" borderId="2" xfId="1" applyNumberFormat="1" applyBorder="1"/>
    <xf numFmtId="4" fontId="10" fillId="0" borderId="2" xfId="0" applyNumberFormat="1" applyFont="1" applyFill="1" applyBorder="1" applyAlignment="1" applyProtection="1">
      <alignment vertical="center"/>
    </xf>
    <xf numFmtId="4" fontId="17" fillId="5" borderId="2" xfId="0" applyNumberFormat="1" applyFont="1" applyFill="1" applyBorder="1" applyAlignment="1" applyProtection="1">
      <alignment vertical="center"/>
    </xf>
    <xf numFmtId="4" fontId="34" fillId="6" borderId="2" xfId="1" applyNumberFormat="1" applyBorder="1" applyAlignment="1">
      <alignment vertical="center"/>
    </xf>
    <xf numFmtId="4" fontId="10" fillId="3" borderId="2" xfId="0" applyNumberFormat="1" applyFont="1" applyFill="1" applyBorder="1" applyAlignment="1" applyProtection="1">
      <alignment vertical="center"/>
    </xf>
    <xf numFmtId="4" fontId="17" fillId="0" borderId="2" xfId="0" applyNumberFormat="1" applyFont="1" applyFill="1" applyBorder="1" applyAlignment="1" applyProtection="1">
      <alignment vertical="center"/>
    </xf>
    <xf numFmtId="4" fontId="12" fillId="3" borderId="2" xfId="0" applyNumberFormat="1" applyFont="1" applyFill="1" applyBorder="1" applyAlignment="1" applyProtection="1"/>
    <xf numFmtId="4" fontId="25" fillId="8" borderId="14" xfId="4" applyNumberFormat="1" applyFont="1" applyAlignment="1">
      <alignment vertical="center"/>
    </xf>
    <xf numFmtId="4" fontId="7" fillId="3" borderId="0" xfId="0" applyNumberFormat="1" applyFont="1" applyFill="1" applyAlignment="1" applyProtection="1"/>
    <xf numFmtId="4" fontId="40" fillId="2" borderId="2" xfId="5" applyNumberFormat="1" applyFont="1" applyFill="1" applyBorder="1" applyAlignment="1">
      <alignment vertical="center"/>
    </xf>
    <xf numFmtId="4" fontId="28" fillId="0" borderId="0" xfId="0" applyNumberFormat="1" applyFont="1" applyAlignment="1">
      <alignment horizontal="left" vertical="top"/>
      <protection locked="0"/>
    </xf>
    <xf numFmtId="4" fontId="28" fillId="3" borderId="0" xfId="0" applyNumberFormat="1" applyFont="1" applyFill="1" applyAlignment="1">
      <alignment horizontal="left" vertical="top"/>
      <protection locked="0"/>
    </xf>
    <xf numFmtId="4" fontId="34" fillId="6" borderId="2" xfId="1" applyNumberFormat="1" applyBorder="1" applyAlignment="1" applyProtection="1">
      <alignment horizontal="left" vertical="top"/>
      <protection locked="0"/>
    </xf>
    <xf numFmtId="4" fontId="28" fillId="3" borderId="2" xfId="0" applyNumberFormat="1" applyFont="1" applyFill="1" applyBorder="1" applyAlignment="1">
      <alignment horizontal="left" vertical="top"/>
      <protection locked="0"/>
    </xf>
    <xf numFmtId="4" fontId="5" fillId="3" borderId="2" xfId="0" applyNumberFormat="1" applyFont="1" applyFill="1" applyBorder="1" applyAlignment="1" applyProtection="1">
      <alignment horizontal="right"/>
    </xf>
    <xf numFmtId="4" fontId="1" fillId="3" borderId="2" xfId="0" applyNumberFormat="1" applyFont="1" applyFill="1" applyBorder="1" applyAlignment="1" applyProtection="1">
      <alignment horizontal="left"/>
    </xf>
    <xf numFmtId="4" fontId="5" fillId="2" borderId="2" xfId="0" applyNumberFormat="1" applyFont="1" applyFill="1" applyBorder="1" applyAlignment="1" applyProtection="1">
      <alignment horizontal="center" vertical="center" wrapText="1"/>
    </xf>
    <xf numFmtId="4" fontId="26" fillId="2" borderId="2" xfId="1" applyNumberFormat="1" applyFont="1" applyFill="1" applyBorder="1" applyAlignment="1">
      <alignment vertical="center" wrapText="1"/>
    </xf>
    <xf numFmtId="4" fontId="23" fillId="4" borderId="2" xfId="0" applyNumberFormat="1" applyFont="1" applyFill="1" applyBorder="1" applyAlignment="1" applyProtection="1">
      <alignment horizontal="center" vertical="center" wrapText="1"/>
    </xf>
    <xf numFmtId="4" fontId="41" fillId="2" borderId="2" xfId="1" applyNumberFormat="1" applyFont="1" applyFill="1" applyBorder="1" applyAlignment="1" applyProtection="1">
      <alignment horizontal="center" vertical="center" wrapText="1"/>
    </xf>
    <xf numFmtId="4" fontId="39" fillId="8" borderId="14" xfId="4" applyNumberFormat="1" applyFont="1" applyAlignment="1" applyProtection="1">
      <alignment horizontal="left" wrapText="1"/>
    </xf>
    <xf numFmtId="4" fontId="39" fillId="8" borderId="14" xfId="4" applyNumberFormat="1" applyFont="1" applyAlignment="1" applyProtection="1">
      <alignment horizontal="right"/>
    </xf>
    <xf numFmtId="4" fontId="34" fillId="6" borderId="2" xfId="1" applyNumberFormat="1" applyBorder="1" applyAlignment="1" applyProtection="1">
      <alignment horizontal="left" wrapText="1"/>
    </xf>
    <xf numFmtId="4" fontId="5" fillId="3" borderId="2" xfId="0" applyNumberFormat="1" applyFont="1" applyFill="1" applyBorder="1" applyAlignment="1" applyProtection="1">
      <alignment horizontal="left" wrapText="1"/>
    </xf>
    <xf numFmtId="4" fontId="41" fillId="3" borderId="2" xfId="1" applyNumberFormat="1" applyFont="1" applyFill="1" applyBorder="1" applyAlignment="1" applyProtection="1">
      <alignment horizontal="right"/>
    </xf>
    <xf numFmtId="4" fontId="5" fillId="3" borderId="11" xfId="0" applyNumberFormat="1" applyFont="1" applyFill="1" applyBorder="1" applyAlignment="1" applyProtection="1">
      <alignment horizontal="right"/>
    </xf>
    <xf numFmtId="4" fontId="9" fillId="10" borderId="2" xfId="0" applyNumberFormat="1" applyFont="1" applyFill="1" applyBorder="1" applyAlignment="1" applyProtection="1">
      <alignment horizontal="center" vertical="center" wrapText="1"/>
    </xf>
    <xf numFmtId="4" fontId="41" fillId="10" borderId="2" xfId="1" applyNumberFormat="1" applyFont="1" applyFill="1" applyBorder="1" applyAlignment="1" applyProtection="1">
      <alignment horizontal="right"/>
    </xf>
    <xf numFmtId="4" fontId="5" fillId="10" borderId="11" xfId="0" applyNumberFormat="1" applyFont="1" applyFill="1" applyBorder="1" applyAlignment="1" applyProtection="1">
      <alignment horizontal="right"/>
    </xf>
    <xf numFmtId="4" fontId="5" fillId="10" borderId="2" xfId="0" applyNumberFormat="1" applyFont="1" applyFill="1" applyBorder="1" applyAlignment="1" applyProtection="1">
      <alignment horizontal="right"/>
    </xf>
    <xf numFmtId="4" fontId="42" fillId="3" borderId="11" xfId="3" applyNumberFormat="1" applyFont="1" applyFill="1" applyBorder="1" applyAlignment="1" applyProtection="1">
      <alignment horizontal="right"/>
    </xf>
    <xf numFmtId="4" fontId="30" fillId="3" borderId="2" xfId="0" applyNumberFormat="1" applyFont="1" applyFill="1" applyBorder="1" applyAlignment="1" applyProtection="1">
      <alignment horizontal="left" wrapText="1"/>
    </xf>
    <xf numFmtId="4" fontId="30" fillId="3" borderId="11" xfId="0" applyNumberFormat="1" applyFont="1" applyFill="1" applyBorder="1" applyAlignment="1" applyProtection="1">
      <alignment horizontal="right"/>
    </xf>
    <xf numFmtId="4" fontId="30" fillId="3" borderId="2" xfId="0" applyNumberFormat="1" applyFont="1" applyFill="1" applyBorder="1" applyAlignment="1" applyProtection="1">
      <alignment horizontal="right"/>
    </xf>
    <xf numFmtId="4" fontId="30" fillId="10" borderId="2" xfId="0" applyNumberFormat="1" applyFont="1" applyFill="1" applyBorder="1" applyAlignment="1" applyProtection="1">
      <alignment horizontal="right"/>
    </xf>
    <xf numFmtId="4" fontId="5" fillId="3" borderId="2" xfId="4" applyNumberFormat="1" applyFont="1" applyFill="1" applyBorder="1" applyAlignment="1" applyProtection="1">
      <alignment horizontal="left" wrapText="1"/>
    </xf>
    <xf numFmtId="4" fontId="27" fillId="3" borderId="2" xfId="4" applyNumberFormat="1" applyFont="1" applyFill="1" applyBorder="1" applyAlignment="1" applyProtection="1">
      <alignment horizontal="right"/>
    </xf>
    <xf numFmtId="4" fontId="5" fillId="3" borderId="14" xfId="4" applyNumberFormat="1" applyFont="1" applyFill="1" applyAlignment="1" applyProtection="1">
      <alignment horizontal="right"/>
    </xf>
    <xf numFmtId="4" fontId="5" fillId="3" borderId="2" xfId="4" applyNumberFormat="1" applyFont="1" applyFill="1" applyBorder="1" applyAlignment="1" applyProtection="1">
      <alignment horizontal="right"/>
    </xf>
    <xf numFmtId="4" fontId="34" fillId="6" borderId="2" xfId="1" applyNumberFormat="1" applyBorder="1" applyAlignment="1" applyProtection="1">
      <alignment horizontal="right" vertical="top"/>
      <protection locked="0"/>
    </xf>
    <xf numFmtId="4" fontId="34" fillId="6" borderId="14" xfId="1" applyNumberFormat="1" applyBorder="1" applyAlignment="1" applyProtection="1">
      <alignment horizontal="right"/>
    </xf>
    <xf numFmtId="4" fontId="38" fillId="3" borderId="2" xfId="5" applyNumberFormat="1" applyFont="1" applyFill="1" applyBorder="1" applyAlignment="1" applyProtection="1">
      <alignment horizontal="right"/>
    </xf>
    <xf numFmtId="4" fontId="41" fillId="3" borderId="2" xfId="1" applyNumberFormat="1" applyFont="1" applyFill="1" applyBorder="1" applyAlignment="1" applyProtection="1">
      <alignment horizontal="left"/>
    </xf>
    <xf numFmtId="4" fontId="41" fillId="3" borderId="0" xfId="1" applyNumberFormat="1" applyFont="1" applyFill="1" applyAlignment="1" applyProtection="1">
      <alignment horizontal="left" vertical="top"/>
      <protection locked="0"/>
    </xf>
    <xf numFmtId="4" fontId="41" fillId="2" borderId="0" xfId="1" applyNumberFormat="1" applyFont="1" applyFill="1" applyAlignment="1" applyProtection="1">
      <alignment horizontal="left" vertical="top"/>
      <protection locked="0"/>
    </xf>
    <xf numFmtId="4" fontId="41" fillId="6" borderId="0" xfId="1" applyNumberFormat="1" applyFont="1" applyAlignment="1" applyProtection="1">
      <alignment horizontal="left" vertical="top"/>
      <protection locked="0"/>
    </xf>
    <xf numFmtId="4" fontId="21" fillId="4" borderId="2" xfId="0" applyNumberFormat="1" applyFont="1" applyFill="1" applyBorder="1" applyAlignment="1" applyProtection="1">
      <alignment horizontal="left" vertical="center" wrapText="1"/>
    </xf>
    <xf numFmtId="4" fontId="25" fillId="2" borderId="2" xfId="1" applyNumberFormat="1" applyFont="1" applyFill="1" applyBorder="1" applyAlignment="1">
      <alignment horizontal="left" vertical="center" wrapText="1"/>
    </xf>
    <xf numFmtId="4" fontId="36" fillId="9" borderId="0" xfId="5" applyNumberFormat="1" applyAlignment="1" applyProtection="1">
      <alignment vertical="center"/>
    </xf>
    <xf numFmtId="0" fontId="0" fillId="0" borderId="0" xfId="0" applyAlignment="1">
      <alignment vertical="center"/>
      <protection locked="0"/>
    </xf>
    <xf numFmtId="170" fontId="36" fillId="9" borderId="0" xfId="5" applyNumberFormat="1" applyAlignment="1" applyProtection="1">
      <alignment vertical="center"/>
    </xf>
    <xf numFmtId="170" fontId="34" fillId="6" borderId="0" xfId="1" applyNumberFormat="1" applyAlignment="1" applyProtection="1">
      <alignment vertical="center"/>
    </xf>
    <xf numFmtId="170" fontId="43" fillId="9" borderId="0" xfId="5" applyNumberFormat="1" applyFont="1" applyAlignment="1" applyProtection="1"/>
    <xf numFmtId="170" fontId="44" fillId="6" borderId="0" xfId="1" applyNumberFormat="1" applyFont="1" applyAlignment="1" applyProtection="1"/>
    <xf numFmtId="4" fontId="34" fillId="6" borderId="0" xfId="1" applyNumberFormat="1" applyAlignment="1" applyProtection="1">
      <alignment vertical="center"/>
    </xf>
    <xf numFmtId="4" fontId="43" fillId="9" borderId="0" xfId="5" applyNumberFormat="1" applyFont="1" applyAlignment="1" applyProtection="1">
      <alignment vertical="top"/>
      <protection locked="0"/>
    </xf>
    <xf numFmtId="4" fontId="44" fillId="6" borderId="0" xfId="1" applyNumberFormat="1" applyFont="1" applyAlignment="1" applyProtection="1">
      <alignment vertical="top"/>
      <protection locked="0"/>
    </xf>
    <xf numFmtId="4" fontId="36" fillId="9" borderId="2" xfId="5" applyNumberFormat="1" applyBorder="1" applyAlignment="1" applyProtection="1">
      <alignment horizontal="left" vertical="top"/>
      <protection locked="0"/>
    </xf>
    <xf numFmtId="4" fontId="43" fillId="9" borderId="0" xfId="5" applyNumberFormat="1" applyFont="1" applyAlignment="1" applyProtection="1">
      <alignment horizontal="left" vertical="top"/>
      <protection locked="0"/>
    </xf>
    <xf numFmtId="4" fontId="44" fillId="6" borderId="0" xfId="1" applyNumberFormat="1" applyFont="1" applyAlignment="1" applyProtection="1">
      <alignment horizontal="left" vertical="top"/>
      <protection locked="0"/>
    </xf>
    <xf numFmtId="0" fontId="10" fillId="3" borderId="0" xfId="0" applyFont="1" applyFill="1" applyBorder="1" applyAlignment="1" applyProtection="1">
      <alignment horizontal="center" vertical="center"/>
    </xf>
    <xf numFmtId="49" fontId="10" fillId="3" borderId="0" xfId="0" applyNumberFormat="1" applyFont="1" applyFill="1" applyBorder="1" applyAlignment="1" applyProtection="1">
      <alignment horizontal="left" vertical="center" wrapText="1"/>
    </xf>
    <xf numFmtId="0" fontId="10" fillId="3" borderId="0" xfId="0" applyFont="1" applyFill="1" applyBorder="1" applyAlignment="1" applyProtection="1">
      <alignment horizontal="left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4" fontId="34" fillId="2" borderId="0" xfId="1" applyNumberFormat="1" applyFill="1" applyBorder="1" applyAlignment="1">
      <alignment horizontal="right" vertical="center" wrapText="1"/>
    </xf>
    <xf numFmtId="4" fontId="0" fillId="3" borderId="0" xfId="0" applyNumberFormat="1" applyFill="1" applyBorder="1" applyAlignment="1">
      <alignment horizontal="right" vertical="center"/>
      <protection locked="0"/>
    </xf>
    <xf numFmtId="4" fontId="10" fillId="3" borderId="0" xfId="0" applyNumberFormat="1" applyFont="1" applyFill="1" applyBorder="1" applyAlignment="1" applyProtection="1">
      <alignment horizontal="right" vertical="center"/>
    </xf>
    <xf numFmtId="4" fontId="10" fillId="5" borderId="0" xfId="0" applyNumberFormat="1" applyFont="1" applyFill="1" applyBorder="1" applyAlignment="1" applyProtection="1">
      <alignment vertical="center"/>
    </xf>
    <xf numFmtId="4" fontId="10" fillId="3" borderId="0" xfId="0" applyNumberFormat="1" applyFont="1" applyFill="1" applyBorder="1" applyAlignment="1" applyProtection="1">
      <alignment vertical="center"/>
    </xf>
    <xf numFmtId="4" fontId="0" fillId="3" borderId="0" xfId="0" applyNumberFormat="1" applyFill="1" applyBorder="1" applyAlignment="1" applyProtection="1"/>
    <xf numFmtId="170" fontId="7" fillId="3" borderId="0" xfId="0" applyNumberFormat="1" applyFont="1" applyFill="1" applyBorder="1" applyAlignment="1" applyProtection="1">
      <alignment vertical="center"/>
    </xf>
    <xf numFmtId="4" fontId="43" fillId="9" borderId="8" xfId="5" applyNumberFormat="1" applyFont="1" applyBorder="1" applyAlignment="1" applyProtection="1">
      <alignment vertical="center"/>
    </xf>
    <xf numFmtId="4" fontId="44" fillId="6" borderId="8" xfId="1" applyNumberFormat="1" applyFont="1" applyBorder="1" applyAlignment="1" applyProtection="1">
      <alignment vertical="center"/>
    </xf>
    <xf numFmtId="4" fontId="33" fillId="0" borderId="2" xfId="0" applyNumberFormat="1" applyFont="1" applyBorder="1" applyAlignment="1" applyProtection="1">
      <alignment vertical="center"/>
    </xf>
    <xf numFmtId="0" fontId="28" fillId="0" borderId="0" xfId="0" applyFont="1" applyAlignment="1">
      <alignment horizontal="left" vertical="top" wrapText="1"/>
      <protection locked="0"/>
    </xf>
    <xf numFmtId="0" fontId="8" fillId="0" borderId="12" xfId="0" applyFont="1" applyBorder="1" applyAlignment="1" applyProtection="1">
      <alignment horizontal="left" vertical="center" wrapText="1"/>
    </xf>
    <xf numFmtId="0" fontId="8" fillId="0" borderId="13" xfId="0" applyFont="1" applyBorder="1" applyAlignment="1" applyProtection="1">
      <alignment horizontal="left" vertical="center" wrapText="1"/>
    </xf>
  </cellXfs>
  <cellStyles count="6">
    <cellStyle name="Dobrá" xfId="1" builtinId="26"/>
    <cellStyle name="Excel Built-in Normal" xfId="2"/>
    <cellStyle name="Neutrálna" xfId="3" builtinId="28"/>
    <cellStyle name="Normálna" xfId="0" builtinId="0"/>
    <cellStyle name="Poznámka" xfId="4" builtinId="10"/>
    <cellStyle name="Zlá" xfId="5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7"/>
  <sheetViews>
    <sheetView showGridLines="0" tabSelected="1" zoomScale="85" zoomScaleNormal="85" workbookViewId="0">
      <pane ySplit="2" topLeftCell="A3" activePane="bottomLeft" state="frozenSplit"/>
      <selection activeCell="A10" sqref="A10"/>
      <selection pane="bottomLeft" activeCell="U13" sqref="U13"/>
    </sheetView>
  </sheetViews>
  <sheetFormatPr defaultColWidth="10.5" defaultRowHeight="12.75" x14ac:dyDescent="0.15"/>
  <cols>
    <col min="1" max="1" width="6.6640625" style="114" customWidth="1"/>
    <col min="2" max="2" width="6.83203125" style="114" customWidth="1"/>
    <col min="3" max="3" width="11.83203125" style="114" customWidth="1"/>
    <col min="4" max="4" width="57.6640625" style="114" customWidth="1"/>
    <col min="5" max="5" width="7.5" style="175" customWidth="1"/>
    <col min="6" max="6" width="15.5" style="210" customWidth="1"/>
    <col min="7" max="8" width="13.5" style="175" customWidth="1"/>
    <col min="9" max="9" width="13.5" style="175" hidden="1" customWidth="1"/>
    <col min="10" max="11" width="14.5" style="175" customWidth="1"/>
    <col min="12" max="12" width="11.33203125" style="114" bestFit="1" customWidth="1"/>
    <col min="13" max="13" width="10.83203125" style="114" bestFit="1" customWidth="1"/>
    <col min="14" max="16384" width="10.5" style="114"/>
  </cols>
  <sheetData>
    <row r="1" spans="1:15" ht="63.75" x14ac:dyDescent="0.15">
      <c r="A1" s="115" t="s">
        <v>1</v>
      </c>
      <c r="B1" s="115" t="s">
        <v>2</v>
      </c>
      <c r="C1" s="115" t="s">
        <v>3</v>
      </c>
      <c r="D1" s="115" t="s">
        <v>4</v>
      </c>
      <c r="E1" s="181" t="s">
        <v>5</v>
      </c>
      <c r="F1" s="182" t="s">
        <v>128</v>
      </c>
      <c r="G1" s="183" t="s">
        <v>346</v>
      </c>
      <c r="H1" s="181" t="s">
        <v>6</v>
      </c>
      <c r="I1" s="181" t="s">
        <v>356</v>
      </c>
      <c r="J1" s="183" t="s">
        <v>347</v>
      </c>
      <c r="K1" s="183" t="s">
        <v>358</v>
      </c>
      <c r="L1" s="239"/>
    </row>
    <row r="2" spans="1:15" x14ac:dyDescent="0.15">
      <c r="A2" s="115" t="s">
        <v>7</v>
      </c>
      <c r="B2" s="115" t="s">
        <v>8</v>
      </c>
      <c r="C2" s="115" t="s">
        <v>9</v>
      </c>
      <c r="D2" s="115" t="s">
        <v>10</v>
      </c>
      <c r="E2" s="181" t="s">
        <v>11</v>
      </c>
      <c r="F2" s="184"/>
      <c r="G2" s="181" t="s">
        <v>12</v>
      </c>
      <c r="H2" s="181" t="s">
        <v>13</v>
      </c>
      <c r="I2" s="181"/>
      <c r="J2" s="181" t="s">
        <v>14</v>
      </c>
      <c r="K2" s="181"/>
    </row>
    <row r="3" spans="1:15" s="117" customFormat="1" ht="15.75" x14ac:dyDescent="0.25">
      <c r="A3" s="116"/>
      <c r="B3" s="128"/>
      <c r="C3" s="128" t="s">
        <v>15</v>
      </c>
      <c r="D3" s="128" t="s">
        <v>16</v>
      </c>
      <c r="E3" s="185"/>
      <c r="F3" s="185"/>
      <c r="G3" s="186"/>
      <c r="H3" s="186"/>
      <c r="I3" s="186"/>
      <c r="J3" s="186">
        <f>J4+J21+J23+J46</f>
        <v>26340.940999999999</v>
      </c>
      <c r="K3" s="186">
        <f>K4+K21+K23+K46</f>
        <v>51970.659999999996</v>
      </c>
      <c r="L3" s="178"/>
    </row>
    <row r="4" spans="1:15" s="33" customFormat="1" ht="15" x14ac:dyDescent="0.25">
      <c r="A4" s="112"/>
      <c r="B4" s="113"/>
      <c r="C4" s="113" t="s">
        <v>7</v>
      </c>
      <c r="D4" s="113" t="s">
        <v>17</v>
      </c>
      <c r="E4" s="187"/>
      <c r="F4" s="187"/>
      <c r="G4" s="144"/>
      <c r="H4" s="144"/>
      <c r="I4" s="144"/>
      <c r="J4" s="144">
        <f>SUM(J5:J20)</f>
        <v>6437.4</v>
      </c>
      <c r="K4" s="144">
        <f>SUM(K5:K20)</f>
        <v>47590.909999999996</v>
      </c>
      <c r="L4" s="178"/>
      <c r="M4" s="72"/>
      <c r="N4" s="32"/>
      <c r="O4" s="32"/>
    </row>
    <row r="5" spans="1:15" ht="25.5" x14ac:dyDescent="0.2">
      <c r="A5" s="69">
        <v>1</v>
      </c>
      <c r="B5" s="70" t="s">
        <v>18</v>
      </c>
      <c r="C5" s="70" t="s">
        <v>19</v>
      </c>
      <c r="D5" s="118" t="s">
        <v>20</v>
      </c>
      <c r="E5" s="188" t="s">
        <v>21</v>
      </c>
      <c r="F5" s="189">
        <v>311</v>
      </c>
      <c r="G5" s="190">
        <v>0</v>
      </c>
      <c r="H5" s="179">
        <v>0.4</v>
      </c>
      <c r="I5" s="179">
        <v>0.4</v>
      </c>
      <c r="J5" s="179">
        <f>F5*H5</f>
        <v>124.4</v>
      </c>
      <c r="K5" s="179">
        <f>G5*I5</f>
        <v>0</v>
      </c>
      <c r="L5" s="222">
        <f>K5-J5</f>
        <v>-124.4</v>
      </c>
      <c r="M5" s="120"/>
      <c r="N5" s="119"/>
      <c r="O5" s="119"/>
    </row>
    <row r="6" spans="1:15" ht="25.5" x14ac:dyDescent="0.2">
      <c r="A6" s="69">
        <v>2</v>
      </c>
      <c r="B6" s="70" t="s">
        <v>22</v>
      </c>
      <c r="C6" s="70" t="s">
        <v>23</v>
      </c>
      <c r="D6" s="118" t="s">
        <v>100</v>
      </c>
      <c r="E6" s="188" t="s">
        <v>21</v>
      </c>
      <c r="F6" s="189">
        <v>311</v>
      </c>
      <c r="G6" s="190">
        <v>0</v>
      </c>
      <c r="H6" s="179">
        <v>3</v>
      </c>
      <c r="I6" s="179">
        <v>3</v>
      </c>
      <c r="J6" s="179">
        <f t="shared" ref="J6:J20" si="0">F6*H6</f>
        <v>933</v>
      </c>
      <c r="K6" s="179">
        <f t="shared" ref="K6:K20" si="1">G6*I6</f>
        <v>0</v>
      </c>
      <c r="L6" s="222">
        <f>K6-J6</f>
        <v>-933</v>
      </c>
      <c r="M6" s="120"/>
      <c r="N6" s="119"/>
      <c r="O6" s="119"/>
    </row>
    <row r="7" spans="1:15" ht="25.5" x14ac:dyDescent="0.2">
      <c r="A7" s="69">
        <v>3</v>
      </c>
      <c r="B7" s="70" t="s">
        <v>22</v>
      </c>
      <c r="C7" s="70" t="s">
        <v>24</v>
      </c>
      <c r="D7" s="118" t="s">
        <v>25</v>
      </c>
      <c r="E7" s="188" t="s">
        <v>26</v>
      </c>
      <c r="F7" s="189">
        <v>120</v>
      </c>
      <c r="G7" s="190">
        <v>0</v>
      </c>
      <c r="H7" s="179">
        <v>0.25</v>
      </c>
      <c r="I7" s="179">
        <v>0.25</v>
      </c>
      <c r="J7" s="179">
        <f t="shared" si="0"/>
        <v>30</v>
      </c>
      <c r="K7" s="179">
        <f t="shared" si="1"/>
        <v>0</v>
      </c>
      <c r="L7" s="222">
        <f t="shared" ref="L7:L49" si="2">K7-J7</f>
        <v>-30</v>
      </c>
      <c r="M7" s="119"/>
      <c r="N7" s="119"/>
      <c r="O7" s="119"/>
    </row>
    <row r="8" spans="1:15" ht="25.5" x14ac:dyDescent="0.2">
      <c r="A8" s="69">
        <v>4</v>
      </c>
      <c r="B8" s="70" t="s">
        <v>22</v>
      </c>
      <c r="C8" s="70" t="s">
        <v>27</v>
      </c>
      <c r="D8" s="118" t="s">
        <v>28</v>
      </c>
      <c r="E8" s="188" t="s">
        <v>26</v>
      </c>
      <c r="F8" s="189">
        <v>120</v>
      </c>
      <c r="G8" s="190">
        <v>0</v>
      </c>
      <c r="H8" s="179">
        <v>0.1</v>
      </c>
      <c r="I8" s="179">
        <v>0.1</v>
      </c>
      <c r="J8" s="179">
        <f t="shared" si="0"/>
        <v>12</v>
      </c>
      <c r="K8" s="179">
        <f t="shared" si="1"/>
        <v>0</v>
      </c>
      <c r="L8" s="222">
        <f t="shared" si="2"/>
        <v>-12</v>
      </c>
      <c r="M8" s="119"/>
      <c r="N8" s="119"/>
      <c r="O8" s="119"/>
    </row>
    <row r="9" spans="1:15" ht="36" customHeight="1" x14ac:dyDescent="0.2">
      <c r="A9" s="69"/>
      <c r="B9" s="70"/>
      <c r="C9" s="121" t="s">
        <v>213</v>
      </c>
      <c r="D9" s="122" t="s">
        <v>352</v>
      </c>
      <c r="E9" s="191" t="s">
        <v>21</v>
      </c>
      <c r="F9" s="192">
        <v>0</v>
      </c>
      <c r="G9" s="193">
        <v>125.9</v>
      </c>
      <c r="H9" s="194">
        <v>88.25</v>
      </c>
      <c r="I9" s="194">
        <v>88.25</v>
      </c>
      <c r="J9" s="179">
        <f t="shared" si="0"/>
        <v>0</v>
      </c>
      <c r="K9" s="179">
        <f t="shared" si="1"/>
        <v>11110.675000000001</v>
      </c>
      <c r="L9" s="177">
        <f t="shared" si="2"/>
        <v>11110.675000000001</v>
      </c>
      <c r="M9" s="119"/>
      <c r="N9" s="119"/>
      <c r="O9" s="119"/>
    </row>
    <row r="10" spans="1:15" ht="36.75" customHeight="1" x14ac:dyDescent="0.2">
      <c r="A10" s="69"/>
      <c r="B10" s="70"/>
      <c r="C10" s="121" t="s">
        <v>30</v>
      </c>
      <c r="D10" s="122" t="s">
        <v>215</v>
      </c>
      <c r="E10" s="191" t="s">
        <v>21</v>
      </c>
      <c r="F10" s="192">
        <v>0</v>
      </c>
      <c r="G10" s="193">
        <v>105.9</v>
      </c>
      <c r="H10" s="194">
        <v>44.5</v>
      </c>
      <c r="I10" s="194">
        <v>44.5</v>
      </c>
      <c r="J10" s="179">
        <f t="shared" si="0"/>
        <v>0</v>
      </c>
      <c r="K10" s="179">
        <f t="shared" si="1"/>
        <v>4712.55</v>
      </c>
      <c r="L10" s="177">
        <f t="shared" si="2"/>
        <v>4712.55</v>
      </c>
      <c r="M10" s="119"/>
      <c r="N10" s="119"/>
      <c r="O10" s="119"/>
    </row>
    <row r="11" spans="1:15" ht="36.75" customHeight="1" x14ac:dyDescent="0.2">
      <c r="A11" s="69"/>
      <c r="B11" s="70"/>
      <c r="C11" s="121" t="s">
        <v>217</v>
      </c>
      <c r="D11" s="122" t="s">
        <v>218</v>
      </c>
      <c r="E11" s="191" t="s">
        <v>21</v>
      </c>
      <c r="F11" s="192">
        <v>0</v>
      </c>
      <c r="G11" s="193">
        <v>120.35</v>
      </c>
      <c r="H11" s="194">
        <v>35.25</v>
      </c>
      <c r="I11" s="194">
        <v>35.25</v>
      </c>
      <c r="J11" s="179">
        <f t="shared" si="0"/>
        <v>0</v>
      </c>
      <c r="K11" s="179">
        <f t="shared" si="1"/>
        <v>4242.3374999999996</v>
      </c>
      <c r="L11" s="177">
        <f t="shared" si="2"/>
        <v>4242.3374999999996</v>
      </c>
      <c r="M11" s="119"/>
      <c r="N11" s="119"/>
      <c r="O11" s="119"/>
    </row>
    <row r="12" spans="1:15" ht="38.25" x14ac:dyDescent="0.2">
      <c r="A12" s="69">
        <v>5</v>
      </c>
      <c r="B12" s="70" t="s">
        <v>22</v>
      </c>
      <c r="C12" s="70" t="s">
        <v>29</v>
      </c>
      <c r="D12" s="70" t="s">
        <v>102</v>
      </c>
      <c r="E12" s="188" t="s">
        <v>21</v>
      </c>
      <c r="F12" s="189">
        <v>311</v>
      </c>
      <c r="G12" s="195">
        <v>0</v>
      </c>
      <c r="H12" s="179">
        <v>8</v>
      </c>
      <c r="I12" s="179">
        <v>8</v>
      </c>
      <c r="J12" s="179">
        <f t="shared" si="0"/>
        <v>2488</v>
      </c>
      <c r="K12" s="179">
        <f t="shared" si="1"/>
        <v>0</v>
      </c>
      <c r="L12" s="222">
        <f t="shared" si="2"/>
        <v>-2488</v>
      </c>
      <c r="M12" s="119"/>
      <c r="N12" s="119"/>
      <c r="O12" s="119"/>
    </row>
    <row r="13" spans="1:15" ht="25.5" x14ac:dyDescent="0.2">
      <c r="A13" s="69">
        <v>6</v>
      </c>
      <c r="B13" s="70" t="s">
        <v>22</v>
      </c>
      <c r="C13" s="70" t="s">
        <v>30</v>
      </c>
      <c r="D13" s="118" t="s">
        <v>31</v>
      </c>
      <c r="E13" s="188" t="s">
        <v>21</v>
      </c>
      <c r="F13" s="189">
        <v>311</v>
      </c>
      <c r="G13" s="190">
        <v>0</v>
      </c>
      <c r="H13" s="179">
        <v>0.5</v>
      </c>
      <c r="I13" s="179">
        <v>0.5</v>
      </c>
      <c r="J13" s="179">
        <f t="shared" si="0"/>
        <v>155.5</v>
      </c>
      <c r="K13" s="179">
        <f t="shared" si="1"/>
        <v>0</v>
      </c>
      <c r="L13" s="222">
        <f t="shared" si="2"/>
        <v>-155.5</v>
      </c>
      <c r="M13" s="119"/>
      <c r="N13" s="119"/>
      <c r="O13" s="119"/>
    </row>
    <row r="14" spans="1:15" ht="38.25" x14ac:dyDescent="0.2">
      <c r="A14" s="69">
        <v>7</v>
      </c>
      <c r="B14" s="70" t="s">
        <v>22</v>
      </c>
      <c r="C14" s="70" t="s">
        <v>32</v>
      </c>
      <c r="D14" s="70" t="s">
        <v>101</v>
      </c>
      <c r="E14" s="188" t="s">
        <v>21</v>
      </c>
      <c r="F14" s="189">
        <v>98</v>
      </c>
      <c r="G14" s="190">
        <v>0</v>
      </c>
      <c r="H14" s="179">
        <v>0.25</v>
      </c>
      <c r="I14" s="179">
        <v>0.25</v>
      </c>
      <c r="J14" s="179">
        <f t="shared" si="0"/>
        <v>24.5</v>
      </c>
      <c r="K14" s="179">
        <f t="shared" si="1"/>
        <v>0</v>
      </c>
      <c r="L14" s="222">
        <f t="shared" si="2"/>
        <v>-24.5</v>
      </c>
      <c r="M14" s="119"/>
      <c r="N14" s="119"/>
      <c r="O14" s="119"/>
    </row>
    <row r="15" spans="1:15" ht="25.5" x14ac:dyDescent="0.2">
      <c r="A15" s="69">
        <v>8</v>
      </c>
      <c r="B15" s="70" t="s">
        <v>22</v>
      </c>
      <c r="C15" s="70" t="s">
        <v>33</v>
      </c>
      <c r="D15" s="70" t="s">
        <v>34</v>
      </c>
      <c r="E15" s="188" t="s">
        <v>21</v>
      </c>
      <c r="F15" s="189">
        <v>53</v>
      </c>
      <c r="G15" s="190">
        <v>0</v>
      </c>
      <c r="H15" s="179">
        <v>15</v>
      </c>
      <c r="I15" s="179">
        <v>15</v>
      </c>
      <c r="J15" s="179">
        <f t="shared" si="0"/>
        <v>795</v>
      </c>
      <c r="K15" s="179">
        <f t="shared" si="1"/>
        <v>0</v>
      </c>
      <c r="L15" s="222">
        <f t="shared" si="2"/>
        <v>-795</v>
      </c>
      <c r="M15" s="119"/>
      <c r="N15" s="119"/>
      <c r="O15" s="119"/>
    </row>
    <row r="16" spans="1:15" ht="25.5" x14ac:dyDescent="0.2">
      <c r="A16" s="123">
        <v>9</v>
      </c>
      <c r="B16" s="124"/>
      <c r="C16" s="124" t="s">
        <v>35</v>
      </c>
      <c r="D16" s="118" t="s">
        <v>36</v>
      </c>
      <c r="E16" s="196" t="s">
        <v>21</v>
      </c>
      <c r="F16" s="189">
        <v>53</v>
      </c>
      <c r="G16" s="197">
        <v>0</v>
      </c>
      <c r="H16" s="198">
        <v>35</v>
      </c>
      <c r="I16" s="198">
        <v>35</v>
      </c>
      <c r="J16" s="179">
        <f t="shared" si="0"/>
        <v>1855</v>
      </c>
      <c r="K16" s="179">
        <f t="shared" si="1"/>
        <v>0</v>
      </c>
      <c r="L16" s="222">
        <f t="shared" si="2"/>
        <v>-1855</v>
      </c>
      <c r="M16" s="119"/>
      <c r="N16" s="119"/>
      <c r="O16" s="119"/>
    </row>
    <row r="17" spans="1:15" ht="33" customHeight="1" x14ac:dyDescent="0.2">
      <c r="A17" s="123"/>
      <c r="B17" s="124"/>
      <c r="C17" s="121" t="s">
        <v>244</v>
      </c>
      <c r="D17" s="122" t="s">
        <v>355</v>
      </c>
      <c r="E17" s="191" t="s">
        <v>21</v>
      </c>
      <c r="F17" s="192">
        <v>0</v>
      </c>
      <c r="G17" s="199">
        <v>44.38</v>
      </c>
      <c r="H17" s="199">
        <v>215</v>
      </c>
      <c r="I17" s="199">
        <v>215</v>
      </c>
      <c r="J17" s="179">
        <f t="shared" si="0"/>
        <v>0</v>
      </c>
      <c r="K17" s="179">
        <f t="shared" si="1"/>
        <v>9541.7000000000007</v>
      </c>
      <c r="L17" s="177">
        <f t="shared" si="2"/>
        <v>9541.7000000000007</v>
      </c>
      <c r="M17" s="119"/>
      <c r="N17" s="119"/>
      <c r="O17" s="119"/>
    </row>
    <row r="18" spans="1:15" ht="29.25" customHeight="1" x14ac:dyDescent="0.2">
      <c r="A18" s="123"/>
      <c r="B18" s="124"/>
      <c r="C18" s="121" t="s">
        <v>255</v>
      </c>
      <c r="D18" s="122" t="s">
        <v>256</v>
      </c>
      <c r="E18" s="191" t="s">
        <v>38</v>
      </c>
      <c r="F18" s="192">
        <v>0</v>
      </c>
      <c r="G18" s="199">
        <v>46.81</v>
      </c>
      <c r="H18" s="199">
        <v>300</v>
      </c>
      <c r="I18" s="199">
        <v>300</v>
      </c>
      <c r="J18" s="179">
        <f t="shared" si="0"/>
        <v>0</v>
      </c>
      <c r="K18" s="179">
        <f t="shared" si="1"/>
        <v>14043</v>
      </c>
      <c r="L18" s="177">
        <f t="shared" si="2"/>
        <v>14043</v>
      </c>
      <c r="M18" s="119"/>
      <c r="N18" s="119"/>
      <c r="O18" s="119"/>
    </row>
    <row r="19" spans="1:15" ht="37.5" customHeight="1" x14ac:dyDescent="0.2">
      <c r="A19" s="123"/>
      <c r="B19" s="124"/>
      <c r="C19" s="121" t="s">
        <v>271</v>
      </c>
      <c r="D19" s="122" t="s">
        <v>272</v>
      </c>
      <c r="E19" s="191" t="s">
        <v>21</v>
      </c>
      <c r="F19" s="192">
        <v>0</v>
      </c>
      <c r="G19" s="199">
        <v>8.0299999999999994</v>
      </c>
      <c r="H19" s="199">
        <v>488.25</v>
      </c>
      <c r="I19" s="199">
        <v>488.25</v>
      </c>
      <c r="J19" s="179">
        <f t="shared" si="0"/>
        <v>0</v>
      </c>
      <c r="K19" s="179">
        <f t="shared" si="1"/>
        <v>3920.6474999999996</v>
      </c>
      <c r="L19" s="177">
        <f t="shared" si="2"/>
        <v>3920.6474999999996</v>
      </c>
      <c r="M19" s="119"/>
      <c r="N19" s="119"/>
      <c r="O19" s="119"/>
    </row>
    <row r="20" spans="1:15" x14ac:dyDescent="0.2">
      <c r="A20" s="69">
        <v>10</v>
      </c>
      <c r="B20" s="70" t="s">
        <v>22</v>
      </c>
      <c r="C20" s="71" t="s">
        <v>11</v>
      </c>
      <c r="D20" s="125" t="s">
        <v>37</v>
      </c>
      <c r="E20" s="200" t="s">
        <v>38</v>
      </c>
      <c r="F20" s="201">
        <v>20</v>
      </c>
      <c r="G20" s="202">
        <v>20</v>
      </c>
      <c r="H20" s="203">
        <v>1</v>
      </c>
      <c r="I20" s="203">
        <v>1</v>
      </c>
      <c r="J20" s="179">
        <f t="shared" si="0"/>
        <v>20</v>
      </c>
      <c r="K20" s="179">
        <f t="shared" si="1"/>
        <v>20</v>
      </c>
      <c r="L20" s="178"/>
      <c r="M20" s="119"/>
      <c r="N20" s="119"/>
      <c r="O20" s="119"/>
    </row>
    <row r="21" spans="1:15" ht="15" x14ac:dyDescent="0.25">
      <c r="A21" s="112"/>
      <c r="B21" s="113"/>
      <c r="C21" s="113" t="s">
        <v>10</v>
      </c>
      <c r="D21" s="113" t="s">
        <v>39</v>
      </c>
      <c r="E21" s="187"/>
      <c r="F21" s="187"/>
      <c r="G21" s="144"/>
      <c r="H21" s="144"/>
      <c r="I21" s="144"/>
      <c r="J21" s="177">
        <f>SUM(J22)</f>
        <v>796.5</v>
      </c>
      <c r="K21" s="204">
        <f>SUM(K22)</f>
        <v>1194.75</v>
      </c>
      <c r="L21" s="178"/>
      <c r="M21" s="119"/>
      <c r="N21" s="119"/>
      <c r="O21" s="119"/>
    </row>
    <row r="22" spans="1:15" ht="25.5" x14ac:dyDescent="0.2">
      <c r="A22" s="69">
        <v>11</v>
      </c>
      <c r="B22" s="70" t="s">
        <v>40</v>
      </c>
      <c r="C22" s="70" t="s">
        <v>41</v>
      </c>
      <c r="D22" s="118" t="s">
        <v>42</v>
      </c>
      <c r="E22" s="188" t="s">
        <v>21</v>
      </c>
      <c r="F22" s="189">
        <v>18</v>
      </c>
      <c r="G22" s="190">
        <v>27</v>
      </c>
      <c r="H22" s="179">
        <v>44.25</v>
      </c>
      <c r="I22" s="179">
        <v>44.25</v>
      </c>
      <c r="J22" s="179">
        <f>F22*H22</f>
        <v>796.5</v>
      </c>
      <c r="K22" s="179">
        <f>G22*I22</f>
        <v>1194.75</v>
      </c>
      <c r="L22" s="177">
        <f t="shared" si="2"/>
        <v>398.25</v>
      </c>
      <c r="M22" s="119"/>
      <c r="N22" s="119"/>
      <c r="O22" s="119"/>
    </row>
    <row r="23" spans="1:15" ht="15" x14ac:dyDescent="0.25">
      <c r="A23" s="112"/>
      <c r="B23" s="113"/>
      <c r="C23" s="113" t="s">
        <v>14</v>
      </c>
      <c r="D23" s="113" t="s">
        <v>43</v>
      </c>
      <c r="E23" s="187"/>
      <c r="F23" s="187"/>
      <c r="G23" s="205"/>
      <c r="H23" s="144"/>
      <c r="I23" s="144"/>
      <c r="J23" s="144">
        <f>SUM(J24:J45)</f>
        <v>18939.097999999998</v>
      </c>
      <c r="K23" s="144">
        <f>SUM(K24:K45)</f>
        <v>3110</v>
      </c>
      <c r="L23" s="178"/>
      <c r="M23" s="119"/>
      <c r="N23" s="119"/>
      <c r="O23" s="119"/>
    </row>
    <row r="24" spans="1:15" ht="25.5" x14ac:dyDescent="0.2">
      <c r="A24" s="69">
        <v>12</v>
      </c>
      <c r="B24" s="70" t="s">
        <v>40</v>
      </c>
      <c r="C24" s="70" t="s">
        <v>44</v>
      </c>
      <c r="D24" s="70" t="s">
        <v>45</v>
      </c>
      <c r="E24" s="188" t="s">
        <v>38</v>
      </c>
      <c r="F24" s="189">
        <v>45</v>
      </c>
      <c r="G24" s="195">
        <v>50</v>
      </c>
      <c r="H24" s="179">
        <v>10</v>
      </c>
      <c r="I24" s="179">
        <v>10</v>
      </c>
      <c r="J24" s="179">
        <f>F24*H24</f>
        <v>450</v>
      </c>
      <c r="K24" s="179">
        <f>G24*I24</f>
        <v>500</v>
      </c>
      <c r="L24" s="177">
        <f t="shared" si="2"/>
        <v>50</v>
      </c>
      <c r="M24" s="119"/>
      <c r="N24" s="119"/>
      <c r="O24" s="119"/>
    </row>
    <row r="25" spans="1:15" ht="25.5" x14ac:dyDescent="0.2">
      <c r="A25" s="123">
        <v>13</v>
      </c>
      <c r="B25" s="124" t="s">
        <v>46</v>
      </c>
      <c r="C25" s="124" t="s">
        <v>47</v>
      </c>
      <c r="D25" s="124" t="s">
        <v>48</v>
      </c>
      <c r="E25" s="196" t="s">
        <v>49</v>
      </c>
      <c r="F25" s="189">
        <v>9</v>
      </c>
      <c r="G25" s="195">
        <v>10</v>
      </c>
      <c r="H25" s="198">
        <v>12</v>
      </c>
      <c r="I25" s="198">
        <v>12</v>
      </c>
      <c r="J25" s="179">
        <f t="shared" ref="J25:J45" si="3">F25*H25</f>
        <v>108</v>
      </c>
      <c r="K25" s="179">
        <f t="shared" ref="K25:K45" si="4">G25*I25</f>
        <v>120</v>
      </c>
      <c r="L25" s="177">
        <f t="shared" si="2"/>
        <v>12</v>
      </c>
      <c r="M25" s="119"/>
      <c r="N25" s="119"/>
      <c r="O25" s="119"/>
    </row>
    <row r="26" spans="1:15" ht="25.5" x14ac:dyDescent="0.2">
      <c r="A26" s="69">
        <v>14</v>
      </c>
      <c r="B26" s="70" t="s">
        <v>40</v>
      </c>
      <c r="C26" s="70" t="s">
        <v>44</v>
      </c>
      <c r="D26" s="70" t="s">
        <v>50</v>
      </c>
      <c r="E26" s="188" t="s">
        <v>38</v>
      </c>
      <c r="F26" s="189">
        <v>62</v>
      </c>
      <c r="G26" s="195">
        <v>0</v>
      </c>
      <c r="H26" s="179">
        <v>38</v>
      </c>
      <c r="I26" s="179">
        <v>38</v>
      </c>
      <c r="J26" s="179">
        <f t="shared" si="3"/>
        <v>2356</v>
      </c>
      <c r="K26" s="179">
        <f t="shared" si="4"/>
        <v>0</v>
      </c>
      <c r="L26" s="222">
        <f t="shared" si="2"/>
        <v>-2356</v>
      </c>
      <c r="M26" s="126"/>
      <c r="N26" s="126"/>
      <c r="O26" s="126"/>
    </row>
    <row r="27" spans="1:15" ht="25.5" x14ac:dyDescent="0.2">
      <c r="A27" s="123">
        <v>15</v>
      </c>
      <c r="B27" s="124" t="s">
        <v>46</v>
      </c>
      <c r="C27" s="124" t="s">
        <v>51</v>
      </c>
      <c r="D27" s="124" t="s">
        <v>52</v>
      </c>
      <c r="E27" s="196" t="s">
        <v>49</v>
      </c>
      <c r="F27" s="189">
        <v>62</v>
      </c>
      <c r="G27" s="195">
        <v>0</v>
      </c>
      <c r="H27" s="198">
        <v>38.549999999999997</v>
      </c>
      <c r="I27" s="198">
        <v>38.549999999999997</v>
      </c>
      <c r="J27" s="179">
        <f t="shared" si="3"/>
        <v>2390.1</v>
      </c>
      <c r="K27" s="179">
        <f t="shared" si="4"/>
        <v>0</v>
      </c>
      <c r="L27" s="222">
        <f t="shared" si="2"/>
        <v>-2390.1</v>
      </c>
      <c r="M27" s="119"/>
      <c r="N27" s="119"/>
      <c r="O27" s="119"/>
    </row>
    <row r="28" spans="1:15" ht="25.5" x14ac:dyDescent="0.2">
      <c r="A28" s="69">
        <v>16</v>
      </c>
      <c r="B28" s="70" t="s">
        <v>40</v>
      </c>
      <c r="C28" s="70" t="s">
        <v>53</v>
      </c>
      <c r="D28" s="70" t="s">
        <v>54</v>
      </c>
      <c r="E28" s="188" t="s">
        <v>38</v>
      </c>
      <c r="F28" s="189">
        <v>85</v>
      </c>
      <c r="G28" s="190">
        <v>0</v>
      </c>
      <c r="H28" s="179">
        <v>25</v>
      </c>
      <c r="I28" s="179">
        <v>25</v>
      </c>
      <c r="J28" s="179">
        <f t="shared" si="3"/>
        <v>2125</v>
      </c>
      <c r="K28" s="179">
        <f t="shared" si="4"/>
        <v>0</v>
      </c>
      <c r="L28" s="222">
        <f t="shared" si="2"/>
        <v>-2125</v>
      </c>
      <c r="M28" s="119"/>
      <c r="N28" s="119"/>
      <c r="O28" s="119"/>
    </row>
    <row r="29" spans="1:15" ht="25.5" x14ac:dyDescent="0.2">
      <c r="A29" s="123">
        <v>17</v>
      </c>
      <c r="B29" s="124" t="s">
        <v>46</v>
      </c>
      <c r="C29" s="124" t="s">
        <v>55</v>
      </c>
      <c r="D29" s="124" t="s">
        <v>56</v>
      </c>
      <c r="E29" s="196" t="s">
        <v>49</v>
      </c>
      <c r="F29" s="189">
        <v>17</v>
      </c>
      <c r="G29" s="197">
        <v>0</v>
      </c>
      <c r="H29" s="198">
        <v>75</v>
      </c>
      <c r="I29" s="198">
        <v>75</v>
      </c>
      <c r="J29" s="179">
        <f t="shared" si="3"/>
        <v>1275</v>
      </c>
      <c r="K29" s="179">
        <f t="shared" si="4"/>
        <v>0</v>
      </c>
      <c r="L29" s="222">
        <f t="shared" si="2"/>
        <v>-1275</v>
      </c>
      <c r="M29" s="119"/>
      <c r="N29" s="119"/>
      <c r="O29" s="119"/>
    </row>
    <row r="30" spans="1:15" ht="15" x14ac:dyDescent="0.2">
      <c r="A30" s="69">
        <v>18</v>
      </c>
      <c r="B30" s="70" t="s">
        <v>40</v>
      </c>
      <c r="C30" s="70" t="s">
        <v>57</v>
      </c>
      <c r="D30" s="118" t="s">
        <v>58</v>
      </c>
      <c r="E30" s="188" t="s">
        <v>38</v>
      </c>
      <c r="F30" s="189">
        <v>45</v>
      </c>
      <c r="G30" s="195">
        <f>G26+G24</f>
        <v>50</v>
      </c>
      <c r="H30" s="179">
        <v>1</v>
      </c>
      <c r="I30" s="179">
        <v>1</v>
      </c>
      <c r="J30" s="179">
        <f t="shared" si="3"/>
        <v>45</v>
      </c>
      <c r="K30" s="179">
        <f t="shared" si="4"/>
        <v>50</v>
      </c>
      <c r="L30" s="177">
        <f t="shared" si="2"/>
        <v>5</v>
      </c>
      <c r="M30" s="119"/>
      <c r="N30" s="119"/>
      <c r="O30" s="119"/>
    </row>
    <row r="31" spans="1:15" ht="15" x14ac:dyDescent="0.2">
      <c r="A31" s="69">
        <v>19</v>
      </c>
      <c r="B31" s="70" t="s">
        <v>40</v>
      </c>
      <c r="C31" s="70" t="s">
        <v>59</v>
      </c>
      <c r="D31" s="118" t="s">
        <v>60</v>
      </c>
      <c r="E31" s="188" t="s">
        <v>38</v>
      </c>
      <c r="F31" s="189">
        <v>85</v>
      </c>
      <c r="G31" s="190">
        <v>0</v>
      </c>
      <c r="H31" s="179">
        <v>1</v>
      </c>
      <c r="I31" s="179">
        <v>1</v>
      </c>
      <c r="J31" s="179">
        <f t="shared" si="3"/>
        <v>85</v>
      </c>
      <c r="K31" s="179">
        <f t="shared" si="4"/>
        <v>0</v>
      </c>
      <c r="L31" s="222">
        <f t="shared" si="2"/>
        <v>-85</v>
      </c>
      <c r="M31" s="119"/>
      <c r="N31" s="119"/>
      <c r="O31" s="119"/>
    </row>
    <row r="32" spans="1:15" ht="25.5" x14ac:dyDescent="0.2">
      <c r="A32" s="69">
        <v>20</v>
      </c>
      <c r="B32" s="70" t="s">
        <v>40</v>
      </c>
      <c r="C32" s="70" t="s">
        <v>61</v>
      </c>
      <c r="D32" s="127" t="s">
        <v>62</v>
      </c>
      <c r="E32" s="188" t="s">
        <v>49</v>
      </c>
      <c r="F32" s="189">
        <v>20</v>
      </c>
      <c r="G32" s="190">
        <v>0</v>
      </c>
      <c r="H32" s="179">
        <v>12</v>
      </c>
      <c r="I32" s="179">
        <v>12</v>
      </c>
      <c r="J32" s="179">
        <f t="shared" si="3"/>
        <v>240</v>
      </c>
      <c r="K32" s="179">
        <f t="shared" si="4"/>
        <v>0</v>
      </c>
      <c r="L32" s="222">
        <f t="shared" si="2"/>
        <v>-240</v>
      </c>
      <c r="M32" s="119"/>
      <c r="N32" s="119"/>
      <c r="O32" s="119"/>
    </row>
    <row r="33" spans="1:15" ht="25.5" x14ac:dyDescent="0.2">
      <c r="A33" s="69">
        <v>21</v>
      </c>
      <c r="B33" s="70" t="s">
        <v>40</v>
      </c>
      <c r="C33" s="70" t="s">
        <v>63</v>
      </c>
      <c r="D33" s="118" t="s">
        <v>64</v>
      </c>
      <c r="E33" s="188" t="s">
        <v>49</v>
      </c>
      <c r="F33" s="189">
        <v>3</v>
      </c>
      <c r="G33" s="190">
        <v>0</v>
      </c>
      <c r="H33" s="179">
        <v>10</v>
      </c>
      <c r="I33" s="179">
        <v>10</v>
      </c>
      <c r="J33" s="179">
        <f t="shared" si="3"/>
        <v>30</v>
      </c>
      <c r="K33" s="179">
        <f t="shared" si="4"/>
        <v>0</v>
      </c>
      <c r="L33" s="222">
        <f t="shared" si="2"/>
        <v>-30</v>
      </c>
      <c r="M33" s="119"/>
      <c r="N33" s="119"/>
      <c r="O33" s="119"/>
    </row>
    <row r="34" spans="1:15" x14ac:dyDescent="0.2">
      <c r="A34" s="69">
        <v>22</v>
      </c>
      <c r="B34" s="70" t="s">
        <v>40</v>
      </c>
      <c r="C34" s="70" t="s">
        <v>65</v>
      </c>
      <c r="D34" s="70" t="s">
        <v>66</v>
      </c>
      <c r="E34" s="188" t="s">
        <v>26</v>
      </c>
      <c r="F34" s="189">
        <v>240</v>
      </c>
      <c r="G34" s="195">
        <v>240</v>
      </c>
      <c r="H34" s="179">
        <v>1</v>
      </c>
      <c r="I34" s="179">
        <v>1</v>
      </c>
      <c r="J34" s="179">
        <f t="shared" si="3"/>
        <v>240</v>
      </c>
      <c r="K34" s="179">
        <f t="shared" si="4"/>
        <v>240</v>
      </c>
      <c r="L34" s="178"/>
      <c r="M34" s="119"/>
      <c r="N34" s="119"/>
      <c r="O34" s="119"/>
    </row>
    <row r="35" spans="1:15" ht="15" x14ac:dyDescent="0.2">
      <c r="A35" s="69">
        <v>23</v>
      </c>
      <c r="B35" s="70" t="s">
        <v>40</v>
      </c>
      <c r="C35" s="70" t="s">
        <v>67</v>
      </c>
      <c r="D35" s="118" t="s">
        <v>68</v>
      </c>
      <c r="E35" s="188" t="s">
        <v>49</v>
      </c>
      <c r="F35" s="189">
        <v>4</v>
      </c>
      <c r="G35" s="190">
        <v>0</v>
      </c>
      <c r="H35" s="179">
        <v>1</v>
      </c>
      <c r="I35" s="179">
        <v>1</v>
      </c>
      <c r="J35" s="179">
        <f t="shared" si="3"/>
        <v>4</v>
      </c>
      <c r="K35" s="179">
        <f t="shared" si="4"/>
        <v>0</v>
      </c>
      <c r="L35" s="222">
        <f t="shared" si="2"/>
        <v>-4</v>
      </c>
      <c r="M35" s="119"/>
      <c r="N35" s="119"/>
      <c r="O35" s="119"/>
    </row>
    <row r="36" spans="1:15" ht="15" x14ac:dyDescent="0.2">
      <c r="A36" s="69">
        <v>24</v>
      </c>
      <c r="B36" s="70" t="s">
        <v>40</v>
      </c>
      <c r="C36" s="70" t="s">
        <v>69</v>
      </c>
      <c r="D36" s="118" t="s">
        <v>70</v>
      </c>
      <c r="E36" s="188" t="s">
        <v>49</v>
      </c>
      <c r="F36" s="189">
        <v>2</v>
      </c>
      <c r="G36" s="190">
        <v>0</v>
      </c>
      <c r="H36" s="179">
        <v>22</v>
      </c>
      <c r="I36" s="179">
        <v>22</v>
      </c>
      <c r="J36" s="179">
        <f t="shared" si="3"/>
        <v>44</v>
      </c>
      <c r="K36" s="179">
        <f t="shared" si="4"/>
        <v>0</v>
      </c>
      <c r="L36" s="222">
        <f t="shared" si="2"/>
        <v>-44</v>
      </c>
      <c r="M36" s="119"/>
      <c r="N36" s="119"/>
      <c r="O36" s="119"/>
    </row>
    <row r="37" spans="1:15" ht="25.5" x14ac:dyDescent="0.2">
      <c r="A37" s="69">
        <v>25</v>
      </c>
      <c r="B37" s="70" t="s">
        <v>40</v>
      </c>
      <c r="C37" s="70" t="s">
        <v>71</v>
      </c>
      <c r="D37" s="118" t="s">
        <v>72</v>
      </c>
      <c r="E37" s="188" t="s">
        <v>49</v>
      </c>
      <c r="F37" s="189">
        <v>4</v>
      </c>
      <c r="G37" s="190">
        <v>0</v>
      </c>
      <c r="H37" s="179">
        <v>11</v>
      </c>
      <c r="I37" s="179">
        <v>11</v>
      </c>
      <c r="J37" s="179">
        <f t="shared" si="3"/>
        <v>44</v>
      </c>
      <c r="K37" s="179">
        <f t="shared" si="4"/>
        <v>0</v>
      </c>
      <c r="L37" s="222">
        <f t="shared" si="2"/>
        <v>-44</v>
      </c>
      <c r="M37" s="119"/>
      <c r="N37" s="119"/>
      <c r="O37" s="119"/>
    </row>
    <row r="38" spans="1:15" ht="25.5" x14ac:dyDescent="0.2">
      <c r="A38" s="69">
        <v>26</v>
      </c>
      <c r="B38" s="70" t="s">
        <v>40</v>
      </c>
      <c r="C38" s="70" t="s">
        <v>73</v>
      </c>
      <c r="D38" s="118" t="s">
        <v>74</v>
      </c>
      <c r="E38" s="188" t="s">
        <v>49</v>
      </c>
      <c r="F38" s="189">
        <v>4</v>
      </c>
      <c r="G38" s="190">
        <v>0</v>
      </c>
      <c r="H38" s="179">
        <v>41</v>
      </c>
      <c r="I38" s="179">
        <v>41</v>
      </c>
      <c r="J38" s="179">
        <f t="shared" si="3"/>
        <v>164</v>
      </c>
      <c r="K38" s="179">
        <f t="shared" si="4"/>
        <v>0</v>
      </c>
      <c r="L38" s="222">
        <f t="shared" si="2"/>
        <v>-164</v>
      </c>
      <c r="M38" s="119"/>
      <c r="N38" s="119"/>
      <c r="O38" s="119"/>
    </row>
    <row r="39" spans="1:15" ht="25.5" x14ac:dyDescent="0.2">
      <c r="A39" s="69">
        <v>27</v>
      </c>
      <c r="B39" s="70" t="s">
        <v>40</v>
      </c>
      <c r="C39" s="70" t="s">
        <v>75</v>
      </c>
      <c r="D39" s="118" t="s">
        <v>76</v>
      </c>
      <c r="E39" s="188" t="s">
        <v>49</v>
      </c>
      <c r="F39" s="189">
        <v>3</v>
      </c>
      <c r="G39" s="190">
        <v>0</v>
      </c>
      <c r="H39" s="179">
        <v>8</v>
      </c>
      <c r="I39" s="179">
        <v>8</v>
      </c>
      <c r="J39" s="179">
        <f t="shared" si="3"/>
        <v>24</v>
      </c>
      <c r="K39" s="179">
        <f t="shared" si="4"/>
        <v>0</v>
      </c>
      <c r="L39" s="222">
        <f t="shared" si="2"/>
        <v>-24</v>
      </c>
      <c r="M39" s="119"/>
      <c r="N39" s="119"/>
      <c r="O39" s="119"/>
    </row>
    <row r="40" spans="1:15" ht="25.5" x14ac:dyDescent="0.2">
      <c r="A40" s="69">
        <v>28</v>
      </c>
      <c r="B40" s="70" t="s">
        <v>40</v>
      </c>
      <c r="C40" s="70" t="s">
        <v>77</v>
      </c>
      <c r="D40" s="118" t="s">
        <v>78</v>
      </c>
      <c r="E40" s="188" t="s">
        <v>49</v>
      </c>
      <c r="F40" s="189">
        <v>1</v>
      </c>
      <c r="G40" s="190">
        <v>0</v>
      </c>
      <c r="H40" s="179">
        <v>22</v>
      </c>
      <c r="I40" s="179">
        <v>22</v>
      </c>
      <c r="J40" s="179">
        <f t="shared" si="3"/>
        <v>22</v>
      </c>
      <c r="K40" s="179">
        <f t="shared" si="4"/>
        <v>0</v>
      </c>
      <c r="L40" s="222">
        <f t="shared" si="2"/>
        <v>-22</v>
      </c>
      <c r="M40" s="119"/>
      <c r="N40" s="119"/>
      <c r="O40" s="119"/>
    </row>
    <row r="41" spans="1:15" ht="25.5" x14ac:dyDescent="0.2">
      <c r="A41" s="69">
        <v>29</v>
      </c>
      <c r="B41" s="70" t="s">
        <v>40</v>
      </c>
      <c r="C41" s="70" t="s">
        <v>79</v>
      </c>
      <c r="D41" s="118" t="s">
        <v>80</v>
      </c>
      <c r="E41" s="188" t="s">
        <v>81</v>
      </c>
      <c r="F41" s="189">
        <v>1</v>
      </c>
      <c r="G41" s="190">
        <v>0</v>
      </c>
      <c r="H41" s="179">
        <v>10</v>
      </c>
      <c r="I41" s="179">
        <v>10</v>
      </c>
      <c r="J41" s="179">
        <f t="shared" si="3"/>
        <v>10</v>
      </c>
      <c r="K41" s="179">
        <f t="shared" si="4"/>
        <v>0</v>
      </c>
      <c r="L41" s="222">
        <f t="shared" si="2"/>
        <v>-10</v>
      </c>
      <c r="M41" s="119"/>
      <c r="N41" s="119"/>
      <c r="O41" s="119"/>
    </row>
    <row r="42" spans="1:15" ht="25.5" x14ac:dyDescent="0.2">
      <c r="A42" s="69">
        <v>30</v>
      </c>
      <c r="B42" s="70" t="s">
        <v>40</v>
      </c>
      <c r="C42" s="70" t="s">
        <v>82</v>
      </c>
      <c r="D42" s="70" t="s">
        <v>83</v>
      </c>
      <c r="E42" s="188" t="s">
        <v>84</v>
      </c>
      <c r="F42" s="189">
        <v>38</v>
      </c>
      <c r="G42" s="190">
        <v>22</v>
      </c>
      <c r="H42" s="179">
        <v>75</v>
      </c>
      <c r="I42" s="179">
        <v>75</v>
      </c>
      <c r="J42" s="179">
        <f t="shared" si="3"/>
        <v>2850</v>
      </c>
      <c r="K42" s="179">
        <f t="shared" si="4"/>
        <v>1650</v>
      </c>
      <c r="L42" s="222">
        <f t="shared" si="2"/>
        <v>-1200</v>
      </c>
      <c r="M42" s="119"/>
      <c r="N42" s="119"/>
      <c r="O42" s="119"/>
    </row>
    <row r="43" spans="1:15" ht="25.5" x14ac:dyDescent="0.2">
      <c r="A43" s="69">
        <v>31</v>
      </c>
      <c r="B43" s="70" t="s">
        <v>40</v>
      </c>
      <c r="C43" s="70" t="s">
        <v>85</v>
      </c>
      <c r="D43" s="118" t="s">
        <v>86</v>
      </c>
      <c r="E43" s="188" t="s">
        <v>38</v>
      </c>
      <c r="F43" s="189">
        <v>70</v>
      </c>
      <c r="G43" s="190">
        <v>0</v>
      </c>
      <c r="H43" s="179">
        <v>50.471400000000003</v>
      </c>
      <c r="I43" s="179">
        <v>50.471400000000003</v>
      </c>
      <c r="J43" s="179">
        <f t="shared" si="3"/>
        <v>3532.998</v>
      </c>
      <c r="K43" s="179">
        <f t="shared" si="4"/>
        <v>0</v>
      </c>
      <c r="L43" s="222">
        <f t="shared" si="2"/>
        <v>-3532.998</v>
      </c>
      <c r="M43" s="119"/>
      <c r="N43" s="119"/>
      <c r="O43" s="119"/>
    </row>
    <row r="44" spans="1:15" ht="25.5" x14ac:dyDescent="0.2">
      <c r="A44" s="69">
        <v>32</v>
      </c>
      <c r="B44" s="70" t="s">
        <v>40</v>
      </c>
      <c r="C44" s="70" t="s">
        <v>87</v>
      </c>
      <c r="D44" s="118" t="s">
        <v>88</v>
      </c>
      <c r="E44" s="188" t="s">
        <v>84</v>
      </c>
      <c r="F44" s="189">
        <v>2</v>
      </c>
      <c r="G44" s="190">
        <v>0</v>
      </c>
      <c r="H44" s="179">
        <v>75</v>
      </c>
      <c r="I44" s="179">
        <v>75</v>
      </c>
      <c r="J44" s="179">
        <f t="shared" si="3"/>
        <v>150</v>
      </c>
      <c r="K44" s="179">
        <f t="shared" si="4"/>
        <v>0</v>
      </c>
      <c r="L44" s="222">
        <f t="shared" si="2"/>
        <v>-150</v>
      </c>
      <c r="M44" s="119"/>
      <c r="N44" s="119"/>
      <c r="O44" s="119"/>
    </row>
    <row r="45" spans="1:15" ht="25.5" x14ac:dyDescent="0.2">
      <c r="A45" s="69">
        <v>33</v>
      </c>
      <c r="B45" s="70" t="s">
        <v>40</v>
      </c>
      <c r="C45" s="70" t="s">
        <v>89</v>
      </c>
      <c r="D45" s="70" t="s">
        <v>90</v>
      </c>
      <c r="E45" s="188" t="s">
        <v>84</v>
      </c>
      <c r="F45" s="206">
        <v>110</v>
      </c>
      <c r="G45" s="190">
        <v>22</v>
      </c>
      <c r="H45" s="179">
        <v>25</v>
      </c>
      <c r="I45" s="179">
        <v>25</v>
      </c>
      <c r="J45" s="179">
        <f t="shared" si="3"/>
        <v>2750</v>
      </c>
      <c r="K45" s="179">
        <f t="shared" si="4"/>
        <v>550</v>
      </c>
      <c r="L45" s="222">
        <f t="shared" si="2"/>
        <v>-2200</v>
      </c>
      <c r="M45" s="119"/>
      <c r="N45" s="119"/>
      <c r="O45" s="119"/>
    </row>
    <row r="46" spans="1:15" ht="15" x14ac:dyDescent="0.25">
      <c r="A46" s="112"/>
      <c r="B46" s="113"/>
      <c r="C46" s="113" t="s">
        <v>91</v>
      </c>
      <c r="D46" s="113" t="s">
        <v>92</v>
      </c>
      <c r="E46" s="187"/>
      <c r="F46" s="187"/>
      <c r="G46" s="205"/>
      <c r="H46" s="144"/>
      <c r="I46" s="144"/>
      <c r="J46" s="144">
        <f>SUM(J47:J49)</f>
        <v>167.94300000000001</v>
      </c>
      <c r="K46" s="144">
        <f>SUM(K47:K49)</f>
        <v>75</v>
      </c>
      <c r="L46" s="178"/>
      <c r="M46" s="119"/>
      <c r="N46" s="119"/>
      <c r="O46" s="119"/>
    </row>
    <row r="47" spans="1:15" ht="25.5" x14ac:dyDescent="0.2">
      <c r="A47" s="69">
        <v>34</v>
      </c>
      <c r="B47" s="70" t="s">
        <v>40</v>
      </c>
      <c r="C47" s="70" t="s">
        <v>93</v>
      </c>
      <c r="D47" s="70" t="s">
        <v>94</v>
      </c>
      <c r="E47" s="188" t="s">
        <v>95</v>
      </c>
      <c r="F47" s="189">
        <v>55.981000000000002</v>
      </c>
      <c r="G47" s="190">
        <v>25</v>
      </c>
      <c r="H47" s="179">
        <v>1</v>
      </c>
      <c r="I47" s="179">
        <v>1</v>
      </c>
      <c r="J47" s="179">
        <f t="shared" ref="J47:K49" si="5">F47*H47</f>
        <v>55.981000000000002</v>
      </c>
      <c r="K47" s="179">
        <f t="shared" si="5"/>
        <v>25</v>
      </c>
      <c r="L47" s="222">
        <f t="shared" si="2"/>
        <v>-30.981000000000002</v>
      </c>
      <c r="M47" s="119"/>
      <c r="N47" s="119"/>
      <c r="O47" s="119"/>
    </row>
    <row r="48" spans="1:15" ht="25.5" x14ac:dyDescent="0.2">
      <c r="A48" s="69">
        <v>35</v>
      </c>
      <c r="B48" s="70" t="s">
        <v>40</v>
      </c>
      <c r="C48" s="70" t="s">
        <v>96</v>
      </c>
      <c r="D48" s="70" t="s">
        <v>97</v>
      </c>
      <c r="E48" s="188" t="s">
        <v>95</v>
      </c>
      <c r="F48" s="189">
        <v>55.981000000000002</v>
      </c>
      <c r="G48" s="190">
        <v>25</v>
      </c>
      <c r="H48" s="179">
        <v>1</v>
      </c>
      <c r="I48" s="179">
        <v>1</v>
      </c>
      <c r="J48" s="179">
        <f t="shared" si="5"/>
        <v>55.981000000000002</v>
      </c>
      <c r="K48" s="179">
        <f t="shared" si="5"/>
        <v>25</v>
      </c>
      <c r="L48" s="222">
        <f t="shared" si="2"/>
        <v>-30.981000000000002</v>
      </c>
      <c r="M48" s="119"/>
      <c r="N48" s="119"/>
      <c r="O48" s="119"/>
    </row>
    <row r="49" spans="1:15" ht="25.5" x14ac:dyDescent="0.2">
      <c r="A49" s="69">
        <v>36</v>
      </c>
      <c r="B49" s="70" t="s">
        <v>40</v>
      </c>
      <c r="C49" s="70" t="s">
        <v>98</v>
      </c>
      <c r="D49" s="70" t="s">
        <v>99</v>
      </c>
      <c r="E49" s="188" t="s">
        <v>95</v>
      </c>
      <c r="F49" s="189">
        <v>55.981000000000002</v>
      </c>
      <c r="G49" s="190">
        <v>25</v>
      </c>
      <c r="H49" s="179">
        <v>1</v>
      </c>
      <c r="I49" s="179">
        <v>1</v>
      </c>
      <c r="J49" s="179">
        <f t="shared" si="5"/>
        <v>55.981000000000002</v>
      </c>
      <c r="K49" s="179">
        <f t="shared" si="5"/>
        <v>25</v>
      </c>
      <c r="L49" s="222">
        <f t="shared" si="2"/>
        <v>-30.981000000000002</v>
      </c>
      <c r="M49" s="119"/>
      <c r="N49" s="119"/>
      <c r="O49" s="119"/>
    </row>
    <row r="50" spans="1:15" ht="6.75" customHeight="1" x14ac:dyDescent="0.2">
      <c r="A50" s="68"/>
      <c r="B50" s="68"/>
      <c r="C50" s="68"/>
      <c r="D50" s="68"/>
      <c r="E50" s="180"/>
      <c r="F50" s="207"/>
      <c r="G50" s="180"/>
      <c r="H50" s="180"/>
      <c r="I50" s="180"/>
      <c r="J50" s="180"/>
      <c r="K50" s="180"/>
      <c r="L50" s="178"/>
      <c r="M50" s="119"/>
      <c r="N50" s="119"/>
      <c r="O50" s="119"/>
    </row>
    <row r="51" spans="1:15" ht="15" x14ac:dyDescent="0.15">
      <c r="A51" s="119"/>
      <c r="B51" s="119"/>
      <c r="C51" s="119"/>
      <c r="D51" s="119"/>
      <c r="E51" s="176"/>
      <c r="F51" s="208"/>
      <c r="G51" s="176"/>
      <c r="H51" s="176"/>
      <c r="I51" s="176"/>
      <c r="J51" s="176"/>
      <c r="K51" s="176"/>
      <c r="L51" s="223">
        <f>L49+L48+L47+L45+L44+L43+L42+L41+L40+L39+L38+L37+L36+L35+L33+L32+L31+L29+L28+L27+L26+L16+L15+L14+L13+L12+L8+L7+L6+L5</f>
        <v>-22406.441000000003</v>
      </c>
    </row>
    <row r="52" spans="1:15" ht="15" x14ac:dyDescent="0.15">
      <c r="A52" s="119"/>
      <c r="B52" s="119"/>
      <c r="C52" s="119"/>
      <c r="D52" s="119"/>
      <c r="E52" s="176"/>
      <c r="F52" s="208"/>
      <c r="G52" s="176"/>
      <c r="H52" s="176"/>
      <c r="I52" s="176"/>
      <c r="J52" s="176"/>
      <c r="K52" s="176"/>
      <c r="L52" s="224">
        <f>L9+L10+L11+L17+L18+L19+L22+L24+L25+L30</f>
        <v>48036.159999999996</v>
      </c>
    </row>
    <row r="53" spans="1:15" x14ac:dyDescent="0.15">
      <c r="A53" s="119"/>
      <c r="B53" s="119"/>
      <c r="C53" s="119"/>
      <c r="D53" s="119"/>
      <c r="E53" s="176"/>
      <c r="F53" s="208"/>
      <c r="G53" s="176"/>
      <c r="H53" s="176"/>
      <c r="I53" s="176"/>
      <c r="J53" s="176"/>
      <c r="K53" s="176"/>
    </row>
    <row r="54" spans="1:15" x14ac:dyDescent="0.15">
      <c r="A54" s="119"/>
      <c r="B54" s="119"/>
      <c r="C54" s="119"/>
      <c r="D54" s="119"/>
      <c r="E54" s="176"/>
      <c r="F54" s="208"/>
      <c r="G54" s="176"/>
      <c r="H54" s="176"/>
      <c r="I54" s="176"/>
      <c r="J54" s="176"/>
      <c r="K54" s="176"/>
    </row>
    <row r="55" spans="1:15" x14ac:dyDescent="0.15">
      <c r="A55" s="119"/>
      <c r="B55" s="119"/>
      <c r="C55" s="119"/>
      <c r="D55" s="119"/>
      <c r="E55" s="176"/>
      <c r="F55" s="208"/>
      <c r="G55" s="176"/>
      <c r="H55" s="176"/>
      <c r="I55" s="176"/>
      <c r="J55" s="176"/>
      <c r="K55" s="176"/>
    </row>
    <row r="56" spans="1:15" x14ac:dyDescent="0.15">
      <c r="A56" s="119"/>
      <c r="B56" s="119"/>
      <c r="C56" s="119"/>
      <c r="D56" s="119"/>
      <c r="E56" s="176"/>
      <c r="F56" s="208"/>
      <c r="G56" s="176"/>
      <c r="H56" s="176"/>
      <c r="I56" s="176"/>
      <c r="J56" s="176"/>
      <c r="K56" s="176"/>
    </row>
    <row r="57" spans="1:15" x14ac:dyDescent="0.15">
      <c r="A57" s="119"/>
      <c r="B57" s="119"/>
      <c r="C57" s="119"/>
      <c r="D57" s="119"/>
      <c r="E57" s="176"/>
      <c r="F57" s="208"/>
      <c r="G57" s="176"/>
      <c r="H57" s="176"/>
      <c r="I57" s="176"/>
      <c r="J57" s="176"/>
      <c r="K57" s="176"/>
    </row>
    <row r="58" spans="1:15" x14ac:dyDescent="0.15">
      <c r="A58" s="119"/>
      <c r="B58" s="119"/>
      <c r="C58" s="119"/>
      <c r="D58" s="119"/>
      <c r="E58" s="176"/>
      <c r="F58" s="208"/>
      <c r="G58" s="176"/>
      <c r="H58" s="176"/>
      <c r="I58" s="176"/>
      <c r="J58" s="176"/>
      <c r="K58" s="176"/>
    </row>
    <row r="59" spans="1:15" x14ac:dyDescent="0.15">
      <c r="A59" s="119"/>
      <c r="B59" s="119"/>
      <c r="C59" s="119"/>
      <c r="D59" s="119"/>
      <c r="E59" s="176"/>
      <c r="F59" s="208"/>
      <c r="G59" s="176"/>
      <c r="H59" s="176"/>
      <c r="I59" s="176"/>
      <c r="J59" s="176"/>
      <c r="K59" s="176"/>
    </row>
    <row r="60" spans="1:15" x14ac:dyDescent="0.15">
      <c r="A60" s="119"/>
      <c r="B60" s="119"/>
      <c r="C60" s="119"/>
      <c r="D60" s="119"/>
      <c r="E60" s="176"/>
      <c r="F60" s="208"/>
      <c r="G60" s="176"/>
      <c r="H60" s="176"/>
      <c r="I60" s="176"/>
      <c r="J60" s="176"/>
      <c r="K60" s="176"/>
    </row>
    <row r="61" spans="1:15" x14ac:dyDescent="0.15">
      <c r="A61" s="119"/>
      <c r="B61" s="119"/>
      <c r="C61" s="119"/>
      <c r="D61" s="119"/>
      <c r="E61" s="176"/>
      <c r="F61" s="208"/>
      <c r="G61" s="176"/>
      <c r="H61" s="176"/>
      <c r="I61" s="176"/>
      <c r="J61" s="176"/>
      <c r="K61" s="176"/>
    </row>
    <row r="62" spans="1:15" x14ac:dyDescent="0.15">
      <c r="A62" s="119"/>
      <c r="B62" s="119"/>
      <c r="C62" s="119"/>
      <c r="D62" s="119"/>
      <c r="E62" s="176"/>
      <c r="F62" s="208"/>
      <c r="G62" s="176"/>
      <c r="H62" s="176"/>
      <c r="I62" s="176"/>
      <c r="J62" s="176"/>
      <c r="K62" s="176"/>
    </row>
    <row r="63" spans="1:15" x14ac:dyDescent="0.15">
      <c r="A63" s="119"/>
      <c r="B63" s="119"/>
      <c r="C63" s="119"/>
      <c r="D63" s="119"/>
      <c r="E63" s="176"/>
      <c r="F63" s="208"/>
      <c r="G63" s="176"/>
      <c r="H63" s="176"/>
      <c r="I63" s="176"/>
      <c r="J63" s="176"/>
      <c r="K63" s="176"/>
    </row>
    <row r="64" spans="1:15" x14ac:dyDescent="0.15">
      <c r="A64" s="119"/>
      <c r="B64" s="119"/>
      <c r="C64" s="119"/>
      <c r="D64" s="119"/>
      <c r="E64" s="176"/>
      <c r="F64" s="208"/>
      <c r="G64" s="176"/>
      <c r="H64" s="176"/>
      <c r="I64" s="176"/>
      <c r="J64" s="176"/>
      <c r="K64" s="176"/>
    </row>
    <row r="65" spans="1:11" x14ac:dyDescent="0.15">
      <c r="A65" s="119"/>
      <c r="B65" s="119"/>
      <c r="C65" s="119"/>
      <c r="D65" s="119"/>
      <c r="E65" s="176"/>
      <c r="F65" s="208"/>
      <c r="G65" s="176"/>
      <c r="H65" s="176"/>
      <c r="I65" s="176"/>
      <c r="J65" s="176"/>
      <c r="K65" s="176"/>
    </row>
    <row r="66" spans="1:11" x14ac:dyDescent="0.15">
      <c r="A66" s="119"/>
      <c r="B66" s="119"/>
      <c r="C66" s="119"/>
      <c r="D66" s="119"/>
      <c r="E66" s="176"/>
      <c r="F66" s="208"/>
      <c r="G66" s="176"/>
      <c r="H66" s="176"/>
      <c r="I66" s="176"/>
      <c r="J66" s="176"/>
      <c r="K66" s="176"/>
    </row>
    <row r="67" spans="1:11" x14ac:dyDescent="0.15">
      <c r="A67" s="119"/>
      <c r="B67" s="119"/>
      <c r="C67" s="119"/>
      <c r="D67" s="119"/>
      <c r="E67" s="176"/>
      <c r="F67" s="208"/>
      <c r="G67" s="176"/>
      <c r="H67" s="176"/>
      <c r="I67" s="176"/>
      <c r="J67" s="176"/>
      <c r="K67" s="176"/>
    </row>
    <row r="68" spans="1:11" x14ac:dyDescent="0.15">
      <c r="A68" s="119"/>
      <c r="B68" s="119"/>
      <c r="C68" s="119"/>
      <c r="D68" s="119"/>
      <c r="E68" s="176"/>
      <c r="F68" s="208"/>
      <c r="G68" s="176"/>
      <c r="H68" s="176"/>
      <c r="I68" s="176"/>
      <c r="J68" s="176"/>
      <c r="K68" s="176"/>
    </row>
    <row r="69" spans="1:11" x14ac:dyDescent="0.15">
      <c r="A69" s="119"/>
      <c r="B69" s="119"/>
      <c r="C69" s="119"/>
      <c r="D69" s="119"/>
      <c r="E69" s="176"/>
      <c r="F69" s="208"/>
      <c r="G69" s="176"/>
      <c r="H69" s="176"/>
      <c r="I69" s="176"/>
      <c r="J69" s="176"/>
      <c r="K69" s="176"/>
    </row>
    <row r="70" spans="1:11" x14ac:dyDescent="0.15">
      <c r="A70" s="119"/>
      <c r="B70" s="119"/>
      <c r="C70" s="119"/>
      <c r="D70" s="119"/>
      <c r="E70" s="176"/>
      <c r="F70" s="208"/>
      <c r="G70" s="176"/>
      <c r="H70" s="176"/>
      <c r="I70" s="176"/>
      <c r="J70" s="176"/>
      <c r="K70" s="176"/>
    </row>
    <row r="71" spans="1:11" x14ac:dyDescent="0.15">
      <c r="A71" s="119"/>
      <c r="B71" s="119"/>
      <c r="C71" s="119"/>
      <c r="D71" s="119"/>
      <c r="E71" s="176"/>
      <c r="F71" s="208"/>
      <c r="G71" s="176"/>
      <c r="H71" s="176"/>
      <c r="I71" s="176"/>
      <c r="J71" s="176"/>
      <c r="K71" s="176"/>
    </row>
    <row r="72" spans="1:11" x14ac:dyDescent="0.15">
      <c r="A72" s="119"/>
      <c r="B72" s="119"/>
      <c r="C72" s="119"/>
      <c r="D72" s="119"/>
      <c r="E72" s="176"/>
      <c r="F72" s="208"/>
      <c r="G72" s="176"/>
      <c r="H72" s="176"/>
      <c r="I72" s="176"/>
      <c r="J72" s="176"/>
      <c r="K72" s="176"/>
    </row>
    <row r="73" spans="1:11" x14ac:dyDescent="0.15">
      <c r="A73" s="119"/>
      <c r="B73" s="119"/>
      <c r="C73" s="119"/>
      <c r="D73" s="119"/>
      <c r="E73" s="176"/>
      <c r="F73" s="208"/>
      <c r="G73" s="176"/>
      <c r="H73" s="176"/>
      <c r="I73" s="176"/>
      <c r="J73" s="176"/>
      <c r="K73" s="176"/>
    </row>
    <row r="74" spans="1:11" x14ac:dyDescent="0.15">
      <c r="A74" s="119"/>
      <c r="B74" s="119"/>
      <c r="C74" s="119"/>
      <c r="D74" s="119"/>
      <c r="E74" s="176"/>
      <c r="F74" s="208"/>
      <c r="G74" s="176"/>
      <c r="H74" s="176"/>
      <c r="I74" s="176"/>
      <c r="J74" s="176"/>
      <c r="K74" s="176"/>
    </row>
    <row r="75" spans="1:11" x14ac:dyDescent="0.15">
      <c r="A75" s="119"/>
      <c r="B75" s="119"/>
      <c r="C75" s="119"/>
      <c r="D75" s="119"/>
      <c r="E75" s="176"/>
      <c r="F75" s="208"/>
      <c r="G75" s="176"/>
      <c r="H75" s="176"/>
      <c r="I75" s="176"/>
      <c r="J75" s="176"/>
      <c r="K75" s="176"/>
    </row>
    <row r="76" spans="1:11" x14ac:dyDescent="0.15">
      <c r="A76" s="119"/>
      <c r="B76" s="119"/>
      <c r="C76" s="119"/>
      <c r="D76" s="119"/>
      <c r="E76" s="176"/>
      <c r="F76" s="208"/>
      <c r="G76" s="176"/>
      <c r="H76" s="176"/>
      <c r="I76" s="176"/>
      <c r="J76" s="176"/>
      <c r="K76" s="176"/>
    </row>
    <row r="77" spans="1:11" x14ac:dyDescent="0.15">
      <c r="A77" s="119"/>
      <c r="B77" s="119"/>
      <c r="C77" s="119"/>
      <c r="D77" s="119"/>
      <c r="E77" s="176"/>
      <c r="F77" s="208"/>
      <c r="G77" s="176"/>
      <c r="H77" s="176"/>
      <c r="I77" s="176"/>
      <c r="J77" s="176"/>
      <c r="K77" s="176"/>
    </row>
    <row r="78" spans="1:11" x14ac:dyDescent="0.15">
      <c r="A78" s="119"/>
      <c r="B78" s="119"/>
      <c r="C78" s="119"/>
      <c r="D78" s="119"/>
      <c r="E78" s="176"/>
      <c r="F78" s="208"/>
      <c r="G78" s="176"/>
      <c r="H78" s="176"/>
      <c r="I78" s="176"/>
      <c r="J78" s="176"/>
      <c r="K78" s="176"/>
    </row>
    <row r="79" spans="1:11" x14ac:dyDescent="0.15">
      <c r="A79" s="119"/>
      <c r="B79" s="119"/>
      <c r="C79" s="119"/>
      <c r="D79" s="119"/>
      <c r="E79" s="176"/>
      <c r="F79" s="208"/>
      <c r="G79" s="176"/>
      <c r="H79" s="176"/>
      <c r="I79" s="176"/>
      <c r="J79" s="176"/>
      <c r="K79" s="176"/>
    </row>
    <row r="80" spans="1:11" x14ac:dyDescent="0.15">
      <c r="A80" s="119"/>
      <c r="B80" s="119"/>
      <c r="C80" s="119"/>
      <c r="D80" s="119"/>
      <c r="E80" s="176"/>
      <c r="F80" s="208"/>
      <c r="G80" s="176"/>
      <c r="H80" s="176"/>
      <c r="I80" s="176"/>
      <c r="J80" s="176"/>
      <c r="K80" s="176"/>
    </row>
    <row r="81" spans="1:11" x14ac:dyDescent="0.15">
      <c r="A81" s="119"/>
      <c r="B81" s="119"/>
      <c r="C81" s="119"/>
      <c r="D81" s="119"/>
      <c r="E81" s="176"/>
      <c r="F81" s="208"/>
      <c r="G81" s="176"/>
      <c r="H81" s="176"/>
      <c r="I81" s="176"/>
      <c r="J81" s="176"/>
      <c r="K81" s="176"/>
    </row>
    <row r="82" spans="1:11" x14ac:dyDescent="0.15">
      <c r="A82" s="119"/>
      <c r="B82" s="119"/>
      <c r="C82" s="119"/>
      <c r="D82" s="119"/>
      <c r="E82" s="176"/>
      <c r="F82" s="208"/>
      <c r="G82" s="176"/>
      <c r="H82" s="176"/>
      <c r="I82" s="176"/>
      <c r="J82" s="176"/>
      <c r="K82" s="176"/>
    </row>
    <row r="83" spans="1:11" x14ac:dyDescent="0.15">
      <c r="A83" s="119"/>
      <c r="B83" s="119"/>
      <c r="C83" s="119"/>
      <c r="D83" s="119"/>
      <c r="E83" s="176"/>
      <c r="F83" s="208"/>
      <c r="G83" s="176"/>
      <c r="H83" s="176"/>
      <c r="I83" s="176"/>
      <c r="J83" s="176"/>
      <c r="K83" s="176"/>
    </row>
    <row r="84" spans="1:11" x14ac:dyDescent="0.15">
      <c r="A84" s="119"/>
      <c r="B84" s="119"/>
      <c r="C84" s="119"/>
      <c r="D84" s="119"/>
      <c r="E84" s="176"/>
      <c r="F84" s="208"/>
      <c r="G84" s="176"/>
      <c r="H84" s="176"/>
      <c r="I84" s="176"/>
      <c r="J84" s="176"/>
      <c r="K84" s="176"/>
    </row>
    <row r="85" spans="1:11" x14ac:dyDescent="0.15">
      <c r="A85" s="119"/>
      <c r="B85" s="119"/>
      <c r="C85" s="119"/>
      <c r="D85" s="119"/>
      <c r="E85" s="176"/>
      <c r="F85" s="208"/>
      <c r="G85" s="176"/>
      <c r="H85" s="176"/>
      <c r="I85" s="176"/>
      <c r="J85" s="176"/>
      <c r="K85" s="176"/>
    </row>
    <row r="86" spans="1:11" x14ac:dyDescent="0.15">
      <c r="A86" s="119"/>
      <c r="B86" s="119"/>
      <c r="C86" s="119"/>
      <c r="D86" s="119"/>
      <c r="E86" s="176"/>
      <c r="F86" s="208"/>
      <c r="G86" s="176"/>
      <c r="H86" s="176"/>
      <c r="I86" s="176"/>
      <c r="J86" s="176"/>
      <c r="K86" s="176"/>
    </row>
    <row r="87" spans="1:11" x14ac:dyDescent="0.15">
      <c r="A87" s="119"/>
      <c r="B87" s="119"/>
      <c r="C87" s="119"/>
      <c r="D87" s="119"/>
      <c r="E87" s="176"/>
      <c r="F87" s="208"/>
      <c r="G87" s="176"/>
      <c r="H87" s="176"/>
      <c r="I87" s="176"/>
      <c r="J87" s="176"/>
      <c r="K87" s="176"/>
    </row>
    <row r="88" spans="1:11" x14ac:dyDescent="0.15">
      <c r="A88" s="119"/>
      <c r="B88" s="119"/>
      <c r="C88" s="119"/>
      <c r="D88" s="119"/>
      <c r="E88" s="176"/>
      <c r="F88" s="208"/>
      <c r="G88" s="176"/>
      <c r="H88" s="176"/>
      <c r="I88" s="176"/>
      <c r="J88" s="176"/>
      <c r="K88" s="176"/>
    </row>
    <row r="89" spans="1:11" x14ac:dyDescent="0.15">
      <c r="A89" s="119"/>
      <c r="B89" s="119"/>
      <c r="C89" s="119"/>
      <c r="D89" s="119"/>
      <c r="E89" s="176"/>
      <c r="F89" s="208"/>
      <c r="G89" s="176"/>
      <c r="H89" s="176"/>
      <c r="I89" s="176"/>
      <c r="J89" s="176"/>
      <c r="K89" s="176"/>
    </row>
    <row r="90" spans="1:11" x14ac:dyDescent="0.15">
      <c r="A90" s="119"/>
      <c r="B90" s="119"/>
      <c r="C90" s="119"/>
      <c r="D90" s="119"/>
      <c r="E90" s="176"/>
      <c r="F90" s="208"/>
      <c r="G90" s="176"/>
      <c r="H90" s="176"/>
      <c r="I90" s="176"/>
      <c r="J90" s="176"/>
      <c r="K90" s="176"/>
    </row>
    <row r="91" spans="1:11" x14ac:dyDescent="0.15">
      <c r="A91" s="119"/>
      <c r="B91" s="119"/>
      <c r="C91" s="119"/>
      <c r="D91" s="119"/>
      <c r="E91" s="176"/>
      <c r="F91" s="208"/>
      <c r="G91" s="176"/>
      <c r="H91" s="176"/>
      <c r="I91" s="176"/>
      <c r="J91" s="176"/>
      <c r="K91" s="176"/>
    </row>
    <row r="92" spans="1:11" x14ac:dyDescent="0.15">
      <c r="A92" s="119"/>
      <c r="B92" s="119"/>
      <c r="C92" s="119"/>
      <c r="D92" s="119"/>
      <c r="E92" s="176"/>
      <c r="F92" s="208"/>
      <c r="G92" s="176"/>
      <c r="H92" s="176"/>
      <c r="I92" s="176"/>
      <c r="J92" s="176"/>
      <c r="K92" s="176"/>
    </row>
    <row r="93" spans="1:11" x14ac:dyDescent="0.15">
      <c r="A93" s="119"/>
      <c r="B93" s="119"/>
      <c r="C93" s="119"/>
      <c r="D93" s="119"/>
      <c r="E93" s="176"/>
      <c r="F93" s="208"/>
      <c r="G93" s="176"/>
      <c r="H93" s="176"/>
      <c r="I93" s="176"/>
      <c r="J93" s="176"/>
      <c r="K93" s="176"/>
    </row>
    <row r="94" spans="1:11" x14ac:dyDescent="0.15">
      <c r="A94" s="119"/>
      <c r="B94" s="119"/>
      <c r="C94" s="119"/>
      <c r="D94" s="119"/>
      <c r="E94" s="176"/>
      <c r="F94" s="208"/>
      <c r="G94" s="176"/>
      <c r="H94" s="176"/>
      <c r="I94" s="176"/>
      <c r="J94" s="176"/>
      <c r="K94" s="176"/>
    </row>
    <row r="95" spans="1:11" x14ac:dyDescent="0.15">
      <c r="A95" s="119"/>
      <c r="B95" s="119"/>
      <c r="C95" s="119"/>
      <c r="D95" s="119"/>
      <c r="E95" s="176"/>
      <c r="F95" s="208"/>
      <c r="G95" s="176"/>
      <c r="H95" s="176"/>
      <c r="I95" s="176"/>
      <c r="J95" s="176"/>
      <c r="K95" s="176"/>
    </row>
    <row r="96" spans="1:11" x14ac:dyDescent="0.15">
      <c r="A96" s="119"/>
      <c r="B96" s="119"/>
      <c r="C96" s="119"/>
      <c r="D96" s="119"/>
      <c r="E96" s="176"/>
      <c r="F96" s="208"/>
      <c r="G96" s="176"/>
      <c r="H96" s="176"/>
      <c r="I96" s="176"/>
      <c r="J96" s="176"/>
      <c r="K96" s="176"/>
    </row>
    <row r="97" spans="1:11" x14ac:dyDescent="0.15">
      <c r="A97" s="119"/>
      <c r="B97" s="119"/>
      <c r="C97" s="119"/>
      <c r="D97" s="119"/>
      <c r="E97" s="176"/>
      <c r="F97" s="208"/>
      <c r="G97" s="176"/>
      <c r="H97" s="176"/>
      <c r="I97" s="176"/>
      <c r="J97" s="176"/>
      <c r="K97" s="176"/>
    </row>
    <row r="98" spans="1:11" x14ac:dyDescent="0.15">
      <c r="A98" s="119"/>
      <c r="B98" s="119"/>
      <c r="C98" s="119"/>
      <c r="D98" s="119"/>
      <c r="E98" s="176"/>
      <c r="F98" s="208"/>
      <c r="G98" s="176"/>
      <c r="H98" s="176"/>
      <c r="I98" s="176"/>
      <c r="J98" s="176"/>
      <c r="K98" s="176"/>
    </row>
    <row r="99" spans="1:11" x14ac:dyDescent="0.15">
      <c r="A99" s="119"/>
      <c r="B99" s="119"/>
      <c r="C99" s="119"/>
      <c r="D99" s="119"/>
      <c r="E99" s="176"/>
      <c r="F99" s="208"/>
      <c r="G99" s="176"/>
      <c r="H99" s="176"/>
      <c r="I99" s="176"/>
      <c r="J99" s="176"/>
      <c r="K99" s="176"/>
    </row>
    <row r="100" spans="1:11" x14ac:dyDescent="0.15">
      <c r="A100" s="119"/>
      <c r="B100" s="119"/>
      <c r="C100" s="119"/>
      <c r="D100" s="119"/>
      <c r="E100" s="176"/>
      <c r="F100" s="208"/>
      <c r="G100" s="176"/>
      <c r="H100" s="176"/>
      <c r="I100" s="176"/>
      <c r="J100" s="176"/>
      <c r="K100" s="176"/>
    </row>
    <row r="101" spans="1:11" x14ac:dyDescent="0.15">
      <c r="A101" s="119"/>
      <c r="B101" s="119"/>
      <c r="C101" s="119"/>
      <c r="D101" s="119"/>
      <c r="E101" s="176"/>
      <c r="F101" s="208"/>
      <c r="G101" s="176"/>
      <c r="H101" s="176"/>
      <c r="I101" s="176"/>
      <c r="J101" s="176"/>
      <c r="K101" s="176"/>
    </row>
    <row r="102" spans="1:11" x14ac:dyDescent="0.15">
      <c r="A102" s="119"/>
      <c r="B102" s="119"/>
      <c r="C102" s="119"/>
      <c r="D102" s="119"/>
      <c r="E102" s="176"/>
      <c r="F102" s="208"/>
      <c r="G102" s="176"/>
      <c r="H102" s="176"/>
      <c r="I102" s="176"/>
      <c r="J102" s="176"/>
      <c r="K102" s="176"/>
    </row>
    <row r="103" spans="1:11" x14ac:dyDescent="0.15">
      <c r="A103" s="119"/>
      <c r="B103" s="119"/>
      <c r="C103" s="119"/>
      <c r="D103" s="119"/>
      <c r="E103" s="176"/>
      <c r="F103" s="208"/>
      <c r="G103" s="176"/>
      <c r="H103" s="176"/>
      <c r="I103" s="176"/>
      <c r="J103" s="176"/>
      <c r="K103" s="176"/>
    </row>
    <row r="104" spans="1:11" x14ac:dyDescent="0.15">
      <c r="A104" s="119"/>
      <c r="B104" s="119"/>
      <c r="C104" s="119"/>
      <c r="D104" s="119"/>
      <c r="E104" s="176"/>
      <c r="F104" s="208"/>
      <c r="G104" s="176"/>
      <c r="H104" s="176"/>
      <c r="I104" s="176"/>
      <c r="J104" s="176"/>
      <c r="K104" s="176"/>
    </row>
    <row r="105" spans="1:11" x14ac:dyDescent="0.15">
      <c r="A105" s="119"/>
      <c r="B105" s="119"/>
      <c r="C105" s="119"/>
      <c r="D105" s="119"/>
      <c r="E105" s="176"/>
      <c r="F105" s="208"/>
      <c r="G105" s="176"/>
      <c r="H105" s="176"/>
      <c r="I105" s="176"/>
      <c r="J105" s="176"/>
      <c r="K105" s="176"/>
    </row>
    <row r="106" spans="1:11" x14ac:dyDescent="0.15">
      <c r="A106" s="119"/>
      <c r="B106" s="119"/>
      <c r="C106" s="119"/>
      <c r="D106" s="119"/>
      <c r="E106" s="176"/>
      <c r="F106" s="208"/>
      <c r="G106" s="176"/>
      <c r="H106" s="176"/>
      <c r="I106" s="176"/>
      <c r="J106" s="176"/>
      <c r="K106" s="176"/>
    </row>
    <row r="107" spans="1:11" x14ac:dyDescent="0.15">
      <c r="A107" s="119"/>
      <c r="B107" s="119"/>
      <c r="C107" s="119"/>
      <c r="D107" s="119"/>
      <c r="E107" s="176"/>
      <c r="F107" s="208"/>
      <c r="G107" s="176"/>
      <c r="H107" s="176"/>
      <c r="I107" s="176"/>
      <c r="J107" s="176"/>
      <c r="K107" s="176"/>
    </row>
    <row r="108" spans="1:11" x14ac:dyDescent="0.15">
      <c r="A108" s="119"/>
      <c r="B108" s="119"/>
      <c r="C108" s="119"/>
      <c r="D108" s="119"/>
      <c r="E108" s="176"/>
      <c r="F108" s="208"/>
      <c r="G108" s="176"/>
      <c r="H108" s="176"/>
      <c r="I108" s="176"/>
      <c r="J108" s="176"/>
      <c r="K108" s="176"/>
    </row>
    <row r="109" spans="1:11" x14ac:dyDescent="0.15">
      <c r="A109" s="119"/>
      <c r="B109" s="119"/>
      <c r="C109" s="119"/>
      <c r="D109" s="119"/>
      <c r="E109" s="176"/>
      <c r="F109" s="208"/>
      <c r="G109" s="176"/>
      <c r="H109" s="176"/>
      <c r="I109" s="176"/>
      <c r="J109" s="176"/>
      <c r="K109" s="176"/>
    </row>
    <row r="110" spans="1:11" x14ac:dyDescent="0.15">
      <c r="A110" s="119"/>
      <c r="B110" s="119"/>
      <c r="C110" s="119"/>
      <c r="D110" s="119"/>
      <c r="E110" s="176"/>
      <c r="F110" s="208"/>
      <c r="G110" s="176"/>
      <c r="H110" s="176"/>
      <c r="I110" s="176"/>
      <c r="J110" s="176"/>
      <c r="K110" s="176"/>
    </row>
    <row r="111" spans="1:11" x14ac:dyDescent="0.15">
      <c r="A111" s="119"/>
      <c r="B111" s="119"/>
      <c r="C111" s="119"/>
      <c r="D111" s="119"/>
      <c r="E111" s="176"/>
      <c r="F111" s="208"/>
      <c r="G111" s="176"/>
      <c r="H111" s="176"/>
      <c r="I111" s="176"/>
      <c r="J111" s="176"/>
      <c r="K111" s="176"/>
    </row>
    <row r="112" spans="1:11" x14ac:dyDescent="0.15">
      <c r="A112" s="119"/>
      <c r="B112" s="119"/>
      <c r="C112" s="119"/>
      <c r="D112" s="119"/>
      <c r="E112" s="176"/>
      <c r="F112" s="208"/>
      <c r="G112" s="176"/>
      <c r="H112" s="176"/>
      <c r="I112" s="176"/>
      <c r="J112" s="176"/>
      <c r="K112" s="176"/>
    </row>
    <row r="113" spans="1:11" x14ac:dyDescent="0.15">
      <c r="A113" s="119"/>
      <c r="B113" s="119"/>
      <c r="C113" s="119"/>
      <c r="D113" s="119"/>
      <c r="E113" s="176"/>
      <c r="F113" s="208"/>
      <c r="G113" s="176"/>
      <c r="H113" s="176"/>
      <c r="I113" s="176"/>
      <c r="J113" s="176"/>
      <c r="K113" s="176"/>
    </row>
    <row r="114" spans="1:11" x14ac:dyDescent="0.15">
      <c r="A114" s="119"/>
      <c r="B114" s="119"/>
      <c r="C114" s="119"/>
      <c r="D114" s="119"/>
      <c r="E114" s="176"/>
      <c r="F114" s="208"/>
      <c r="G114" s="176"/>
      <c r="H114" s="176"/>
      <c r="I114" s="176"/>
      <c r="J114" s="176"/>
      <c r="K114" s="176"/>
    </row>
    <row r="115" spans="1:11" x14ac:dyDescent="0.15">
      <c r="A115" s="119"/>
      <c r="B115" s="119"/>
      <c r="C115" s="119"/>
      <c r="D115" s="119"/>
      <c r="E115" s="176"/>
      <c r="F115" s="208"/>
      <c r="G115" s="176"/>
      <c r="H115" s="176"/>
      <c r="I115" s="176"/>
      <c r="J115" s="176"/>
      <c r="K115" s="176"/>
    </row>
    <row r="116" spans="1:11" x14ac:dyDescent="0.15">
      <c r="A116" s="119"/>
      <c r="B116" s="119"/>
      <c r="C116" s="119"/>
      <c r="D116" s="119"/>
      <c r="E116" s="176"/>
      <c r="F116" s="208"/>
      <c r="G116" s="176"/>
      <c r="H116" s="176"/>
      <c r="I116" s="176"/>
      <c r="J116" s="176"/>
      <c r="K116" s="176"/>
    </row>
    <row r="117" spans="1:11" x14ac:dyDescent="0.15">
      <c r="A117" s="119"/>
      <c r="B117" s="119"/>
      <c r="C117" s="119"/>
      <c r="D117" s="119"/>
      <c r="E117" s="176"/>
      <c r="F117" s="208"/>
      <c r="G117" s="176"/>
      <c r="H117" s="176"/>
      <c r="I117" s="176"/>
      <c r="J117" s="176"/>
      <c r="K117" s="176"/>
    </row>
    <row r="118" spans="1:11" x14ac:dyDescent="0.15">
      <c r="A118" s="119"/>
      <c r="B118" s="119"/>
      <c r="C118" s="119"/>
      <c r="D118" s="119"/>
      <c r="E118" s="176"/>
      <c r="F118" s="208"/>
      <c r="G118" s="176"/>
      <c r="H118" s="176"/>
      <c r="I118" s="176"/>
      <c r="J118" s="176"/>
      <c r="K118" s="176"/>
    </row>
    <row r="119" spans="1:11" x14ac:dyDescent="0.15">
      <c r="A119" s="119"/>
      <c r="B119" s="119"/>
      <c r="C119" s="119"/>
      <c r="D119" s="119"/>
      <c r="E119" s="176"/>
      <c r="F119" s="208"/>
      <c r="G119" s="176"/>
      <c r="H119" s="176"/>
      <c r="I119" s="176"/>
      <c r="J119" s="176"/>
      <c r="K119" s="176"/>
    </row>
    <row r="120" spans="1:11" x14ac:dyDescent="0.15">
      <c r="A120" s="119"/>
      <c r="B120" s="119"/>
      <c r="C120" s="119"/>
      <c r="D120" s="119"/>
      <c r="E120" s="176"/>
      <c r="F120" s="208"/>
      <c r="G120" s="176"/>
      <c r="H120" s="176"/>
      <c r="I120" s="176"/>
      <c r="J120" s="176"/>
      <c r="K120" s="176"/>
    </row>
    <row r="121" spans="1:11" x14ac:dyDescent="0.15">
      <c r="A121" s="119"/>
      <c r="B121" s="119"/>
      <c r="C121" s="119"/>
      <c r="D121" s="119"/>
      <c r="E121" s="176"/>
      <c r="F121" s="208"/>
      <c r="G121" s="176"/>
      <c r="H121" s="176"/>
      <c r="I121" s="176"/>
      <c r="J121" s="176"/>
      <c r="K121" s="176"/>
    </row>
    <row r="122" spans="1:11" x14ac:dyDescent="0.15">
      <c r="A122" s="119"/>
      <c r="B122" s="119"/>
      <c r="C122" s="119"/>
      <c r="D122" s="119"/>
      <c r="E122" s="176"/>
      <c r="F122" s="208"/>
      <c r="G122" s="176"/>
      <c r="H122" s="176"/>
      <c r="I122" s="176"/>
      <c r="J122" s="176"/>
      <c r="K122" s="176"/>
    </row>
    <row r="123" spans="1:11" x14ac:dyDescent="0.15">
      <c r="A123" s="119"/>
      <c r="B123" s="119"/>
      <c r="C123" s="119"/>
      <c r="D123" s="119"/>
      <c r="E123" s="176"/>
      <c r="F123" s="208"/>
      <c r="G123" s="176"/>
      <c r="H123" s="176"/>
      <c r="I123" s="176"/>
      <c r="J123" s="176"/>
      <c r="K123" s="176"/>
    </row>
    <row r="124" spans="1:11" x14ac:dyDescent="0.15">
      <c r="A124" s="119"/>
      <c r="B124" s="119"/>
      <c r="C124" s="119"/>
      <c r="D124" s="119"/>
      <c r="E124" s="176"/>
      <c r="F124" s="208"/>
      <c r="G124" s="176"/>
      <c r="H124" s="176"/>
      <c r="I124" s="176"/>
      <c r="J124" s="176"/>
      <c r="K124" s="176"/>
    </row>
    <row r="125" spans="1:11" x14ac:dyDescent="0.15">
      <c r="A125" s="119"/>
      <c r="B125" s="119"/>
      <c r="C125" s="119"/>
      <c r="D125" s="119"/>
      <c r="E125" s="176"/>
      <c r="F125" s="208"/>
      <c r="G125" s="176"/>
      <c r="H125" s="176"/>
      <c r="I125" s="176"/>
      <c r="J125" s="176"/>
      <c r="K125" s="176"/>
    </row>
    <row r="126" spans="1:11" x14ac:dyDescent="0.15">
      <c r="A126" s="119"/>
      <c r="B126" s="119"/>
      <c r="C126" s="119"/>
      <c r="D126" s="119"/>
      <c r="E126" s="176"/>
      <c r="F126" s="208"/>
      <c r="G126" s="176"/>
      <c r="H126" s="176"/>
      <c r="I126" s="176"/>
      <c r="J126" s="176"/>
      <c r="K126" s="176"/>
    </row>
    <row r="127" spans="1:11" x14ac:dyDescent="0.15">
      <c r="A127" s="119"/>
      <c r="B127" s="119"/>
      <c r="C127" s="119"/>
      <c r="D127" s="119"/>
      <c r="E127" s="176"/>
      <c r="F127" s="208"/>
      <c r="G127" s="176"/>
      <c r="H127" s="176"/>
      <c r="I127" s="176"/>
      <c r="J127" s="176"/>
      <c r="K127" s="176"/>
    </row>
    <row r="128" spans="1:11" x14ac:dyDescent="0.15">
      <c r="A128" s="119"/>
      <c r="B128" s="119"/>
      <c r="C128" s="119"/>
      <c r="D128" s="119"/>
      <c r="E128" s="176"/>
      <c r="F128" s="208"/>
      <c r="G128" s="176"/>
      <c r="H128" s="176"/>
      <c r="I128" s="176"/>
      <c r="J128" s="176"/>
      <c r="K128" s="176"/>
    </row>
    <row r="129" spans="1:11" x14ac:dyDescent="0.15">
      <c r="A129" s="119"/>
      <c r="B129" s="119"/>
      <c r="C129" s="119"/>
      <c r="D129" s="119"/>
      <c r="E129" s="176"/>
      <c r="F129" s="208"/>
      <c r="G129" s="176"/>
      <c r="H129" s="176"/>
      <c r="I129" s="176"/>
      <c r="J129" s="176"/>
      <c r="K129" s="176"/>
    </row>
    <row r="130" spans="1:11" x14ac:dyDescent="0.15">
      <c r="A130" s="119"/>
      <c r="B130" s="119"/>
      <c r="C130" s="119"/>
      <c r="D130" s="119"/>
      <c r="E130" s="176"/>
      <c r="F130" s="209"/>
      <c r="G130" s="176"/>
      <c r="H130" s="176"/>
      <c r="I130" s="176"/>
      <c r="J130" s="176"/>
      <c r="K130" s="176"/>
    </row>
    <row r="131" spans="1:11" x14ac:dyDescent="0.15">
      <c r="A131" s="119"/>
      <c r="B131" s="119"/>
      <c r="C131" s="119"/>
      <c r="D131" s="119"/>
      <c r="E131" s="176"/>
      <c r="F131" s="209"/>
      <c r="G131" s="176"/>
      <c r="H131" s="176"/>
      <c r="I131" s="176"/>
      <c r="J131" s="176"/>
      <c r="K131" s="176"/>
    </row>
    <row r="132" spans="1:11" x14ac:dyDescent="0.15">
      <c r="A132" s="119"/>
      <c r="B132" s="119"/>
      <c r="C132" s="119"/>
      <c r="D132" s="119"/>
      <c r="E132" s="176"/>
      <c r="F132" s="209"/>
      <c r="G132" s="176"/>
      <c r="H132" s="176"/>
      <c r="I132" s="176"/>
      <c r="J132" s="176"/>
      <c r="K132" s="176"/>
    </row>
    <row r="133" spans="1:11" x14ac:dyDescent="0.15">
      <c r="A133" s="119"/>
      <c r="B133" s="119"/>
      <c r="C133" s="119"/>
      <c r="D133" s="119"/>
      <c r="E133" s="176"/>
      <c r="F133" s="209"/>
      <c r="G133" s="176"/>
      <c r="H133" s="176"/>
      <c r="I133" s="176"/>
      <c r="J133" s="176"/>
      <c r="K133" s="176"/>
    </row>
    <row r="134" spans="1:11" x14ac:dyDescent="0.15">
      <c r="A134" s="119"/>
      <c r="B134" s="119"/>
      <c r="C134" s="119"/>
      <c r="D134" s="119"/>
      <c r="E134" s="176"/>
      <c r="F134" s="209"/>
      <c r="G134" s="176"/>
      <c r="H134" s="176"/>
      <c r="I134" s="176"/>
      <c r="J134" s="176"/>
      <c r="K134" s="176"/>
    </row>
    <row r="135" spans="1:11" x14ac:dyDescent="0.15">
      <c r="A135" s="119"/>
      <c r="B135" s="119"/>
      <c r="C135" s="119"/>
      <c r="D135" s="119"/>
      <c r="E135" s="176"/>
      <c r="F135" s="209"/>
      <c r="G135" s="176"/>
      <c r="H135" s="176"/>
      <c r="I135" s="176"/>
      <c r="J135" s="176"/>
      <c r="K135" s="176"/>
    </row>
    <row r="136" spans="1:11" x14ac:dyDescent="0.15">
      <c r="A136" s="119"/>
      <c r="B136" s="119"/>
      <c r="C136" s="119"/>
      <c r="D136" s="119"/>
      <c r="E136" s="176"/>
      <c r="F136" s="209"/>
      <c r="G136" s="176"/>
      <c r="H136" s="176"/>
      <c r="I136" s="176"/>
      <c r="J136" s="176"/>
      <c r="K136" s="176"/>
    </row>
    <row r="137" spans="1:11" x14ac:dyDescent="0.15">
      <c r="A137" s="119"/>
      <c r="B137" s="119"/>
      <c r="C137" s="119"/>
      <c r="D137" s="119"/>
      <c r="E137" s="176"/>
      <c r="F137" s="209"/>
      <c r="G137" s="176"/>
      <c r="H137" s="176"/>
      <c r="I137" s="176"/>
      <c r="J137" s="176"/>
      <c r="K137" s="176"/>
    </row>
    <row r="138" spans="1:11" x14ac:dyDescent="0.15">
      <c r="A138" s="119"/>
      <c r="B138" s="119"/>
      <c r="C138" s="119"/>
      <c r="D138" s="119"/>
      <c r="E138" s="176"/>
      <c r="F138" s="209"/>
      <c r="G138" s="176"/>
      <c r="H138" s="176"/>
      <c r="I138" s="176"/>
      <c r="J138" s="176"/>
      <c r="K138" s="176"/>
    </row>
    <row r="139" spans="1:11" x14ac:dyDescent="0.15">
      <c r="A139" s="119"/>
      <c r="B139" s="119"/>
      <c r="C139" s="119"/>
      <c r="D139" s="119"/>
      <c r="E139" s="176"/>
      <c r="F139" s="209"/>
      <c r="G139" s="176"/>
      <c r="H139" s="176"/>
      <c r="I139" s="176"/>
      <c r="J139" s="176"/>
      <c r="K139" s="176"/>
    </row>
    <row r="140" spans="1:11" x14ac:dyDescent="0.15">
      <c r="A140" s="119"/>
      <c r="B140" s="119"/>
      <c r="C140" s="119"/>
      <c r="D140" s="119"/>
      <c r="E140" s="176"/>
      <c r="F140" s="209"/>
      <c r="G140" s="176"/>
      <c r="H140" s="176"/>
      <c r="I140" s="176"/>
      <c r="J140" s="176"/>
      <c r="K140" s="176"/>
    </row>
    <row r="141" spans="1:11" x14ac:dyDescent="0.15">
      <c r="A141" s="119"/>
      <c r="B141" s="119"/>
      <c r="C141" s="119"/>
      <c r="D141" s="119"/>
      <c r="E141" s="176"/>
      <c r="F141" s="209"/>
      <c r="G141" s="176"/>
      <c r="H141" s="176"/>
      <c r="I141" s="176"/>
      <c r="J141" s="176"/>
      <c r="K141" s="176"/>
    </row>
    <row r="142" spans="1:11" x14ac:dyDescent="0.15">
      <c r="A142" s="119"/>
      <c r="B142" s="119"/>
      <c r="C142" s="119"/>
      <c r="D142" s="119"/>
      <c r="E142" s="176"/>
      <c r="F142" s="209"/>
      <c r="G142" s="176"/>
      <c r="H142" s="176"/>
      <c r="I142" s="176"/>
      <c r="J142" s="176"/>
      <c r="K142" s="176"/>
    </row>
    <row r="143" spans="1:11" x14ac:dyDescent="0.15">
      <c r="A143" s="119"/>
      <c r="B143" s="119"/>
      <c r="C143" s="119"/>
      <c r="D143" s="119"/>
      <c r="E143" s="176"/>
      <c r="F143" s="209"/>
      <c r="G143" s="176"/>
      <c r="H143" s="176"/>
      <c r="I143" s="176"/>
      <c r="J143" s="176"/>
      <c r="K143" s="176"/>
    </row>
    <row r="144" spans="1:11" x14ac:dyDescent="0.15">
      <c r="A144" s="119"/>
      <c r="B144" s="119"/>
      <c r="C144" s="119"/>
      <c r="D144" s="119"/>
      <c r="E144" s="176"/>
      <c r="F144" s="209"/>
      <c r="G144" s="176"/>
      <c r="H144" s="176"/>
      <c r="I144" s="176"/>
      <c r="J144" s="176"/>
      <c r="K144" s="176"/>
    </row>
    <row r="145" spans="1:11" x14ac:dyDescent="0.15">
      <c r="A145" s="119"/>
      <c r="B145" s="119"/>
      <c r="C145" s="119"/>
      <c r="D145" s="119"/>
      <c r="E145" s="176"/>
      <c r="F145" s="209"/>
      <c r="G145" s="176"/>
      <c r="H145" s="176"/>
      <c r="I145" s="176"/>
      <c r="J145" s="176"/>
      <c r="K145" s="176"/>
    </row>
    <row r="146" spans="1:11" x14ac:dyDescent="0.15">
      <c r="A146" s="119"/>
      <c r="B146" s="119"/>
      <c r="C146" s="119"/>
      <c r="D146" s="119"/>
      <c r="E146" s="176"/>
      <c r="F146" s="209"/>
      <c r="G146" s="176"/>
      <c r="H146" s="176"/>
      <c r="I146" s="176"/>
      <c r="J146" s="176"/>
      <c r="K146" s="176"/>
    </row>
    <row r="147" spans="1:11" x14ac:dyDescent="0.15">
      <c r="A147" s="119"/>
      <c r="B147" s="119"/>
      <c r="C147" s="119"/>
      <c r="D147" s="119"/>
      <c r="E147" s="176"/>
      <c r="F147" s="209"/>
      <c r="G147" s="176"/>
      <c r="H147" s="176"/>
      <c r="I147" s="176"/>
      <c r="J147" s="176"/>
      <c r="K147" s="176"/>
    </row>
  </sheetData>
  <autoFilter ref="A1:L52"/>
  <phoneticPr fontId="4" type="noConversion"/>
  <printOptions horizontalCentered="1"/>
  <pageMargins left="0.39370079040527345" right="0.39370079040527345" top="0.7874015808105469" bottom="0.7874015808105469" header="0" footer="0"/>
  <pageSetup paperSize="9" scale="84" fitToHeight="0" orientation="landscape" blackAndWhite="1" r:id="rId1"/>
  <headerFooter alignWithMargins="0">
    <oddFooter>&amp;C   Strana &amp;P 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K44"/>
  <sheetViews>
    <sheetView workbookViewId="0">
      <pane ySplit="3" topLeftCell="A4" activePane="bottomLeft" state="frozen"/>
      <selection activeCell="A12" sqref="A12"/>
      <selection pane="bottomLeft" activeCell="T10" sqref="T10"/>
    </sheetView>
  </sheetViews>
  <sheetFormatPr defaultRowHeight="10.5" x14ac:dyDescent="0.15"/>
  <cols>
    <col min="2" max="2" width="4.33203125" bestFit="1" customWidth="1"/>
    <col min="3" max="3" width="11.83203125" bestFit="1" customWidth="1"/>
    <col min="4" max="4" width="53.6640625" customWidth="1"/>
    <col min="5" max="5" width="4.1640625" bestFit="1" customWidth="1"/>
    <col min="6" max="6" width="11.33203125" style="148" bestFit="1" customWidth="1"/>
    <col min="7" max="7" width="13.33203125" style="148" bestFit="1" customWidth="1"/>
    <col min="8" max="8" width="13.33203125" style="148" hidden="1" customWidth="1"/>
    <col min="9" max="9" width="19" style="148" bestFit="1" customWidth="1"/>
    <col min="10" max="10" width="19" style="148" customWidth="1"/>
    <col min="11" max="11" width="16.83203125" style="148" bestFit="1" customWidth="1"/>
    <col min="12" max="12" width="14" bestFit="1" customWidth="1"/>
  </cols>
  <sheetData>
    <row r="1" spans="1:219" ht="11.25" x14ac:dyDescent="0.2">
      <c r="A1" s="7"/>
      <c r="B1" s="7"/>
      <c r="C1" s="7"/>
      <c r="D1" s="7"/>
      <c r="E1" s="7"/>
      <c r="F1" s="137"/>
      <c r="G1" s="137"/>
      <c r="H1" s="137"/>
      <c r="I1" s="137"/>
      <c r="J1" s="138"/>
      <c r="K1" s="138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</row>
    <row r="2" spans="1:219" ht="15" customHeight="1" x14ac:dyDescent="0.2">
      <c r="A2" s="37"/>
      <c r="B2" s="37"/>
      <c r="C2" s="240" t="s">
        <v>125</v>
      </c>
      <c r="D2" s="241"/>
      <c r="E2" s="241"/>
      <c r="F2" s="241"/>
      <c r="G2" s="139"/>
      <c r="H2" s="139"/>
      <c r="I2" s="139"/>
      <c r="J2" s="139"/>
      <c r="K2" s="139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</row>
    <row r="3" spans="1:219" ht="30" x14ac:dyDescent="0.25">
      <c r="A3" s="40" t="s">
        <v>126</v>
      </c>
      <c r="B3" s="40" t="s">
        <v>109</v>
      </c>
      <c r="C3" s="40" t="s">
        <v>127</v>
      </c>
      <c r="D3" s="40" t="s">
        <v>4</v>
      </c>
      <c r="E3" s="40" t="s">
        <v>5</v>
      </c>
      <c r="F3" s="212" t="s">
        <v>128</v>
      </c>
      <c r="G3" s="149" t="s">
        <v>129</v>
      </c>
      <c r="H3" s="149" t="s">
        <v>357</v>
      </c>
      <c r="I3" s="211" t="s">
        <v>359</v>
      </c>
      <c r="J3" s="211" t="s">
        <v>361</v>
      </c>
      <c r="K3" s="211" t="s">
        <v>360</v>
      </c>
      <c r="L3" s="8"/>
      <c r="M3" s="8"/>
      <c r="N3" s="31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</row>
    <row r="4" spans="1:219" ht="15.75" x14ac:dyDescent="0.25">
      <c r="A4" s="41" t="s">
        <v>130</v>
      </c>
      <c r="B4" s="38"/>
      <c r="C4" s="38"/>
      <c r="D4" s="38"/>
      <c r="E4" s="38"/>
      <c r="F4" s="150"/>
      <c r="G4" s="140"/>
      <c r="H4" s="140"/>
      <c r="I4" s="42">
        <f>I5+I30</f>
        <v>64726.138999999996</v>
      </c>
      <c r="J4" s="140"/>
      <c r="K4" s="42">
        <f>K5+K30</f>
        <v>63406.545999999995</v>
      </c>
      <c r="L4" s="22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</row>
    <row r="5" spans="1:219" ht="15.75" x14ac:dyDescent="0.25">
      <c r="A5" s="131"/>
      <c r="B5" s="132" t="s">
        <v>131</v>
      </c>
      <c r="C5" s="132" t="s">
        <v>15</v>
      </c>
      <c r="D5" s="132" t="s">
        <v>16</v>
      </c>
      <c r="E5" s="131"/>
      <c r="F5" s="151"/>
      <c r="G5" s="143"/>
      <c r="H5" s="143"/>
      <c r="I5" s="143">
        <f>I6+I8+I15+I28+I12</f>
        <v>47755.223999999995</v>
      </c>
      <c r="J5" s="143"/>
      <c r="K5" s="143">
        <f>K6+K8+K15+K28+K12</f>
        <v>43742.895999999993</v>
      </c>
      <c r="L5" s="22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</row>
    <row r="6" spans="1:219" ht="15" x14ac:dyDescent="0.25">
      <c r="A6" s="133"/>
      <c r="B6" s="134" t="s">
        <v>131</v>
      </c>
      <c r="C6" s="134" t="s">
        <v>7</v>
      </c>
      <c r="D6" s="134" t="s">
        <v>17</v>
      </c>
      <c r="E6" s="133"/>
      <c r="F6" s="152"/>
      <c r="G6" s="144"/>
      <c r="H6" s="144"/>
      <c r="I6" s="144">
        <f>SUM(I7)</f>
        <v>102.5</v>
      </c>
      <c r="J6" s="144"/>
      <c r="K6" s="144">
        <f>SUM(K7)</f>
        <v>102.5</v>
      </c>
      <c r="L6" s="22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15"/>
      <c r="BN6" s="15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15"/>
      <c r="CG6" s="15"/>
      <c r="CH6" s="15"/>
      <c r="CI6" s="15"/>
      <c r="CJ6" s="15"/>
      <c r="CK6" s="15"/>
      <c r="CL6" s="15"/>
      <c r="CM6" s="15"/>
      <c r="CN6" s="15"/>
      <c r="CO6" s="15"/>
      <c r="CP6" s="15"/>
      <c r="CQ6" s="15"/>
      <c r="CR6" s="15"/>
      <c r="CS6" s="15"/>
      <c r="CT6" s="15"/>
      <c r="CU6" s="15"/>
      <c r="CV6" s="15"/>
      <c r="CW6" s="15"/>
      <c r="CX6" s="15"/>
      <c r="CY6" s="15"/>
      <c r="CZ6" s="15"/>
      <c r="DA6" s="15"/>
      <c r="DB6" s="15"/>
      <c r="DC6" s="15"/>
      <c r="DD6" s="15"/>
      <c r="DE6" s="15"/>
      <c r="DF6" s="15"/>
      <c r="DG6" s="15"/>
      <c r="DH6" s="15"/>
      <c r="DI6" s="15"/>
      <c r="DJ6" s="15"/>
      <c r="DK6" s="15"/>
      <c r="DL6" s="15"/>
      <c r="DM6" s="15"/>
      <c r="DN6" s="15"/>
      <c r="DO6" s="15"/>
      <c r="DP6" s="15"/>
      <c r="DQ6" s="15"/>
      <c r="DR6" s="15"/>
      <c r="DS6" s="15"/>
      <c r="DT6" s="15"/>
      <c r="DU6" s="15"/>
      <c r="DV6" s="15"/>
      <c r="DW6" s="15"/>
      <c r="DX6" s="15"/>
      <c r="DY6" s="15"/>
      <c r="DZ6" s="15"/>
      <c r="EA6" s="15"/>
      <c r="EB6" s="15"/>
      <c r="EC6" s="15"/>
      <c r="ED6" s="15"/>
      <c r="EE6" s="15"/>
      <c r="EF6" s="15"/>
      <c r="EG6" s="15"/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</row>
    <row r="7" spans="1:219" ht="24" x14ac:dyDescent="0.2">
      <c r="A7" s="47" t="s">
        <v>7</v>
      </c>
      <c r="B7" s="47" t="s">
        <v>132</v>
      </c>
      <c r="C7" s="48" t="s">
        <v>133</v>
      </c>
      <c r="D7" s="49" t="s">
        <v>134</v>
      </c>
      <c r="E7" s="50" t="s">
        <v>26</v>
      </c>
      <c r="F7" s="153">
        <v>410</v>
      </c>
      <c r="G7" s="154">
        <v>0.25</v>
      </c>
      <c r="H7" s="154">
        <v>0.25</v>
      </c>
      <c r="I7" s="51">
        <v>102.5</v>
      </c>
      <c r="J7" s="154">
        <v>410</v>
      </c>
      <c r="K7" s="51">
        <f>J7*H7</f>
        <v>102.5</v>
      </c>
      <c r="L7" s="22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</row>
    <row r="8" spans="1:219" ht="15" x14ac:dyDescent="0.25">
      <c r="A8" s="44"/>
      <c r="B8" s="134" t="s">
        <v>131</v>
      </c>
      <c r="C8" s="134" t="s">
        <v>8</v>
      </c>
      <c r="D8" s="134" t="s">
        <v>135</v>
      </c>
      <c r="E8" s="134"/>
      <c r="F8" s="144"/>
      <c r="G8" s="144"/>
      <c r="H8" s="144"/>
      <c r="I8" s="144">
        <f>SUM(I9:I11)</f>
        <v>440.6</v>
      </c>
      <c r="J8" s="144"/>
      <c r="K8" s="144">
        <f>SUM(K9:K11)</f>
        <v>2448.8999999999996</v>
      </c>
      <c r="L8" s="22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  <c r="CP8" s="15"/>
      <c r="CQ8" s="15"/>
      <c r="CR8" s="15"/>
      <c r="CS8" s="15"/>
      <c r="CT8" s="15"/>
      <c r="CU8" s="15"/>
      <c r="CV8" s="15"/>
      <c r="CW8" s="15"/>
      <c r="CX8" s="15"/>
      <c r="CY8" s="15"/>
      <c r="CZ8" s="15"/>
      <c r="DA8" s="15"/>
      <c r="DB8" s="15"/>
      <c r="DC8" s="15"/>
      <c r="DD8" s="15"/>
      <c r="DE8" s="15"/>
      <c r="DF8" s="15"/>
      <c r="DG8" s="15"/>
      <c r="DH8" s="15"/>
      <c r="DI8" s="15"/>
      <c r="DJ8" s="15"/>
      <c r="DK8" s="15"/>
      <c r="DL8" s="15"/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</row>
    <row r="9" spans="1:219" ht="21" x14ac:dyDescent="0.2">
      <c r="A9" s="53" t="s">
        <v>91</v>
      </c>
      <c r="B9" s="53" t="s">
        <v>132</v>
      </c>
      <c r="C9" s="53" t="s">
        <v>136</v>
      </c>
      <c r="D9" s="53" t="s">
        <v>137</v>
      </c>
      <c r="E9" s="53" t="s">
        <v>21</v>
      </c>
      <c r="F9" s="155">
        <v>2</v>
      </c>
      <c r="G9" s="146">
        <v>85</v>
      </c>
      <c r="H9" s="146">
        <v>85</v>
      </c>
      <c r="I9" s="146">
        <f>F9*G9</f>
        <v>170</v>
      </c>
      <c r="J9" s="146">
        <v>25.2</v>
      </c>
      <c r="K9" s="146">
        <f>J9*H9</f>
        <v>2142</v>
      </c>
      <c r="L9" s="219">
        <f>K9-I9</f>
        <v>1972</v>
      </c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</row>
    <row r="10" spans="1:219" ht="21" x14ac:dyDescent="0.2">
      <c r="A10" s="53" t="s">
        <v>138</v>
      </c>
      <c r="B10" s="53" t="s">
        <v>132</v>
      </c>
      <c r="C10" s="53" t="s">
        <v>139</v>
      </c>
      <c r="D10" s="53" t="s">
        <v>140</v>
      </c>
      <c r="E10" s="53" t="s">
        <v>26</v>
      </c>
      <c r="F10" s="155">
        <v>24.6</v>
      </c>
      <c r="G10" s="146">
        <v>8</v>
      </c>
      <c r="H10" s="146">
        <v>8</v>
      </c>
      <c r="I10" s="146">
        <f>F10*G10</f>
        <v>196.8</v>
      </c>
      <c r="J10" s="146">
        <v>27.9</v>
      </c>
      <c r="K10" s="146">
        <f>J10*H10</f>
        <v>223.2</v>
      </c>
      <c r="L10" s="219">
        <f>K10-I10</f>
        <v>26.399999999999977</v>
      </c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</row>
    <row r="11" spans="1:219" ht="15" x14ac:dyDescent="0.2">
      <c r="A11" s="53" t="s">
        <v>141</v>
      </c>
      <c r="B11" s="53" t="s">
        <v>132</v>
      </c>
      <c r="C11" s="53" t="s">
        <v>142</v>
      </c>
      <c r="D11" s="53" t="s">
        <v>143</v>
      </c>
      <c r="E11" s="53" t="s">
        <v>26</v>
      </c>
      <c r="F11" s="155">
        <v>24.6</v>
      </c>
      <c r="G11" s="146">
        <v>3</v>
      </c>
      <c r="H11" s="146">
        <v>3</v>
      </c>
      <c r="I11" s="146">
        <f>F11*G11</f>
        <v>73.800000000000011</v>
      </c>
      <c r="J11" s="146">
        <v>27.9</v>
      </c>
      <c r="K11" s="146">
        <f>J11*H11</f>
        <v>83.699999999999989</v>
      </c>
      <c r="L11" s="219">
        <f>K11-I11</f>
        <v>9.8999999999999773</v>
      </c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</row>
    <row r="12" spans="1:219" ht="15" x14ac:dyDescent="0.25">
      <c r="A12" s="134"/>
      <c r="B12" s="134" t="s">
        <v>131</v>
      </c>
      <c r="C12" s="134" t="s">
        <v>11</v>
      </c>
      <c r="D12" s="134" t="s">
        <v>144</v>
      </c>
      <c r="E12" s="134"/>
      <c r="F12" s="144"/>
      <c r="G12" s="144"/>
      <c r="H12" s="144"/>
      <c r="I12" s="144">
        <f>SUM(I13:I14)</f>
        <v>24795</v>
      </c>
      <c r="J12" s="144"/>
      <c r="K12" s="144">
        <f>SUM(K13:K14)</f>
        <v>24795</v>
      </c>
      <c r="L12" s="22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  <c r="CP12" s="15"/>
      <c r="CQ12" s="15"/>
      <c r="CR12" s="15"/>
      <c r="CS12" s="15"/>
      <c r="CT12" s="15"/>
      <c r="CU12" s="15"/>
      <c r="CV12" s="15"/>
      <c r="CW12" s="15"/>
      <c r="CX12" s="15"/>
      <c r="CY12" s="15"/>
      <c r="CZ12" s="15"/>
      <c r="DA12" s="15"/>
      <c r="DB12" s="15"/>
      <c r="DC12" s="15"/>
      <c r="DD12" s="15"/>
      <c r="DE12" s="15"/>
      <c r="DF12" s="15"/>
      <c r="DG12" s="15"/>
      <c r="DH12" s="15"/>
      <c r="DI12" s="15"/>
      <c r="DJ12" s="15"/>
      <c r="DK12" s="15"/>
      <c r="DL12" s="15"/>
      <c r="DM12" s="15"/>
      <c r="DN12" s="15"/>
      <c r="DO12" s="15"/>
      <c r="DP12" s="15"/>
      <c r="DQ12" s="15"/>
      <c r="DR12" s="15"/>
      <c r="DS12" s="15"/>
      <c r="DT12" s="15"/>
      <c r="DU12" s="15"/>
      <c r="DV12" s="15"/>
      <c r="DW12" s="15"/>
      <c r="DX12" s="15"/>
      <c r="DY12" s="15"/>
      <c r="DZ12" s="15"/>
      <c r="EA12" s="15"/>
      <c r="EB12" s="15"/>
      <c r="EC12" s="15"/>
      <c r="ED12" s="15"/>
      <c r="EE12" s="15"/>
      <c r="EF12" s="15"/>
      <c r="EG12" s="15"/>
      <c r="EH12" s="15"/>
      <c r="EI12" s="15"/>
      <c r="EJ12" s="15"/>
      <c r="EK12" s="15"/>
      <c r="EL12" s="15"/>
      <c r="EM12" s="15"/>
      <c r="EN12" s="15"/>
      <c r="EO12" s="15"/>
      <c r="EP12" s="15"/>
      <c r="EQ12" s="15"/>
      <c r="ER12" s="15"/>
      <c r="ES12" s="15"/>
      <c r="ET12" s="15"/>
      <c r="EU12" s="15"/>
      <c r="EV12" s="15"/>
      <c r="EW12" s="15"/>
      <c r="EX12" s="15"/>
      <c r="EY12" s="15"/>
      <c r="EZ12" s="15"/>
      <c r="FA12" s="15"/>
      <c r="FB12" s="15"/>
      <c r="FC12" s="15"/>
      <c r="FD12" s="15"/>
      <c r="FE12" s="15"/>
      <c r="FF12" s="15"/>
      <c r="FG12" s="15"/>
      <c r="FH12" s="15"/>
      <c r="FI12" s="15"/>
      <c r="FJ12" s="15"/>
      <c r="FK12" s="15"/>
      <c r="FL12" s="15"/>
      <c r="FM12" s="15"/>
      <c r="FN12" s="15"/>
      <c r="FO12" s="15"/>
      <c r="FP12" s="15"/>
      <c r="FQ12" s="15"/>
      <c r="FR12" s="15"/>
      <c r="FS12" s="15"/>
      <c r="FT12" s="15"/>
      <c r="FU12" s="15"/>
      <c r="FV12" s="15"/>
      <c r="FW12" s="15"/>
      <c r="FX12" s="15"/>
      <c r="FY12" s="15"/>
      <c r="FZ12" s="15"/>
      <c r="GA12" s="15"/>
      <c r="GB12" s="15"/>
      <c r="GC12" s="15"/>
      <c r="GD12" s="15"/>
      <c r="GE12" s="15"/>
      <c r="GF12" s="15"/>
      <c r="GG12" s="15"/>
      <c r="GH12" s="15"/>
      <c r="GI12" s="15"/>
      <c r="GJ12" s="15"/>
      <c r="GK12" s="15"/>
      <c r="GL12" s="15"/>
      <c r="GM12" s="15"/>
      <c r="GN12" s="15"/>
      <c r="GO12" s="15"/>
      <c r="GP12" s="15"/>
      <c r="GQ12" s="15"/>
      <c r="GR12" s="15"/>
      <c r="GS12" s="15"/>
      <c r="GT12" s="15"/>
      <c r="GU12" s="15"/>
      <c r="GV12" s="15"/>
      <c r="GW12" s="15"/>
      <c r="GX12" s="15"/>
      <c r="GY12" s="15"/>
      <c r="GZ12" s="15"/>
      <c r="HA12" s="15"/>
      <c r="HB12" s="15"/>
      <c r="HC12" s="15"/>
      <c r="HD12" s="15"/>
      <c r="HE12" s="15"/>
      <c r="HF12" s="15"/>
      <c r="HG12" s="15"/>
      <c r="HH12" s="15"/>
      <c r="HI12" s="15"/>
      <c r="HJ12" s="15"/>
      <c r="HK12" s="15"/>
    </row>
    <row r="13" spans="1:219" ht="21" x14ac:dyDescent="0.2">
      <c r="A13" s="53" t="s">
        <v>145</v>
      </c>
      <c r="B13" s="53" t="s">
        <v>132</v>
      </c>
      <c r="C13" s="53" t="s">
        <v>146</v>
      </c>
      <c r="D13" s="53" t="s">
        <v>147</v>
      </c>
      <c r="E13" s="53" t="s">
        <v>26</v>
      </c>
      <c r="F13" s="155">
        <v>855</v>
      </c>
      <c r="G13" s="146">
        <v>10</v>
      </c>
      <c r="H13" s="146">
        <v>10</v>
      </c>
      <c r="I13" s="146">
        <v>8550</v>
      </c>
      <c r="J13" s="146">
        <v>855</v>
      </c>
      <c r="K13" s="146">
        <f>J13*H13</f>
        <v>8550</v>
      </c>
      <c r="L13" s="22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</row>
    <row r="14" spans="1:219" ht="15" x14ac:dyDescent="0.2">
      <c r="A14" s="53" t="s">
        <v>148</v>
      </c>
      <c r="B14" s="53" t="s">
        <v>132</v>
      </c>
      <c r="C14" s="53" t="s">
        <v>149</v>
      </c>
      <c r="D14" s="53" t="s">
        <v>150</v>
      </c>
      <c r="E14" s="53" t="s">
        <v>26</v>
      </c>
      <c r="F14" s="155">
        <v>855</v>
      </c>
      <c r="G14" s="146">
        <v>19</v>
      </c>
      <c r="H14" s="146">
        <v>19</v>
      </c>
      <c r="I14" s="146">
        <v>16245</v>
      </c>
      <c r="J14" s="146">
        <v>855</v>
      </c>
      <c r="K14" s="146">
        <f>J14*H14</f>
        <v>16245</v>
      </c>
      <c r="L14" s="22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</row>
    <row r="15" spans="1:219" ht="15" x14ac:dyDescent="0.25">
      <c r="A15" s="134"/>
      <c r="B15" s="134" t="s">
        <v>131</v>
      </c>
      <c r="C15" s="134" t="s">
        <v>151</v>
      </c>
      <c r="D15" s="134" t="s">
        <v>152</v>
      </c>
      <c r="E15" s="134"/>
      <c r="F15" s="144"/>
      <c r="G15" s="144"/>
      <c r="H15" s="144"/>
      <c r="I15" s="144">
        <f>SUM(I16:I27)</f>
        <v>21368.323999999997</v>
      </c>
      <c r="J15" s="144"/>
      <c r="K15" s="144">
        <f>SUM(K16:K27)</f>
        <v>15347.696</v>
      </c>
      <c r="L15" s="22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  <c r="BJ15" s="15"/>
      <c r="BK15" s="15"/>
      <c r="BL15" s="15"/>
      <c r="BM15" s="15"/>
      <c r="BN15" s="15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15"/>
      <c r="CG15" s="15"/>
      <c r="CH15" s="15"/>
      <c r="CI15" s="15"/>
      <c r="CJ15" s="15"/>
      <c r="CK15" s="15"/>
      <c r="CL15" s="15"/>
      <c r="CM15" s="15"/>
      <c r="CN15" s="15"/>
      <c r="CO15" s="15"/>
      <c r="CP15" s="15"/>
      <c r="CQ15" s="15"/>
      <c r="CR15" s="15"/>
      <c r="CS15" s="15"/>
      <c r="CT15" s="15"/>
      <c r="CU15" s="15"/>
      <c r="CV15" s="15"/>
      <c r="CW15" s="15"/>
      <c r="CX15" s="15"/>
      <c r="CY15" s="15"/>
      <c r="CZ15" s="15"/>
      <c r="DA15" s="15"/>
      <c r="DB15" s="15"/>
      <c r="DC15" s="15"/>
      <c r="DD15" s="15"/>
      <c r="DE15" s="15"/>
      <c r="DF15" s="15"/>
      <c r="DG15" s="15"/>
      <c r="DH15" s="15"/>
      <c r="DI15" s="15"/>
      <c r="DJ15" s="15"/>
      <c r="DK15" s="15"/>
      <c r="DL15" s="15"/>
      <c r="DM15" s="15"/>
      <c r="DN15" s="15"/>
      <c r="DO15" s="15"/>
      <c r="DP15" s="15"/>
      <c r="DQ15" s="15"/>
      <c r="DR15" s="15"/>
      <c r="DS15" s="15"/>
      <c r="DT15" s="15"/>
      <c r="DU15" s="15"/>
      <c r="DV15" s="15"/>
      <c r="DW15" s="15"/>
      <c r="DX15" s="15"/>
      <c r="DY15" s="15"/>
      <c r="DZ15" s="15"/>
      <c r="EA15" s="15"/>
      <c r="EB15" s="15"/>
      <c r="EC15" s="15"/>
      <c r="ED15" s="15"/>
      <c r="EE15" s="15"/>
      <c r="EF15" s="15"/>
      <c r="EG15" s="15"/>
      <c r="EH15" s="15"/>
      <c r="EI15" s="15"/>
      <c r="EJ15" s="15"/>
      <c r="EK15" s="15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  <c r="FK15" s="15"/>
      <c r="FL15" s="15"/>
      <c r="FM15" s="15"/>
      <c r="FN15" s="15"/>
      <c r="FO15" s="15"/>
      <c r="FP15" s="15"/>
      <c r="FQ15" s="15"/>
      <c r="FR15" s="15"/>
      <c r="FS15" s="15"/>
      <c r="FT15" s="15"/>
      <c r="FU15" s="15"/>
      <c r="FV15" s="15"/>
      <c r="FW15" s="15"/>
      <c r="FX15" s="15"/>
      <c r="FY15" s="15"/>
      <c r="FZ15" s="15"/>
      <c r="GA15" s="15"/>
      <c r="GB15" s="15"/>
      <c r="GC15" s="15"/>
      <c r="GD15" s="15"/>
      <c r="GE15" s="15"/>
      <c r="GF15" s="15"/>
      <c r="GG15" s="15"/>
      <c r="GH15" s="15"/>
      <c r="GI15" s="15"/>
      <c r="GJ15" s="15"/>
      <c r="GK15" s="15"/>
      <c r="GL15" s="15"/>
      <c r="GM15" s="15"/>
      <c r="GN15" s="15"/>
      <c r="GO15" s="15"/>
      <c r="GP15" s="15"/>
      <c r="GQ15" s="15"/>
      <c r="GR15" s="15"/>
      <c r="GS15" s="15"/>
      <c r="GT15" s="15"/>
      <c r="GU15" s="15"/>
      <c r="GV15" s="15"/>
      <c r="GW15" s="15"/>
      <c r="GX15" s="15"/>
      <c r="GY15" s="15"/>
      <c r="GZ15" s="15"/>
      <c r="HA15" s="15"/>
      <c r="HB15" s="15"/>
      <c r="HC15" s="15"/>
      <c r="HD15" s="15"/>
      <c r="HE15" s="15"/>
      <c r="HF15" s="15"/>
      <c r="HG15" s="15"/>
      <c r="HH15" s="15"/>
      <c r="HI15" s="15"/>
      <c r="HJ15" s="15"/>
      <c r="HK15" s="15"/>
    </row>
    <row r="16" spans="1:219" ht="21" x14ac:dyDescent="0.2">
      <c r="A16" s="53" t="s">
        <v>153</v>
      </c>
      <c r="B16" s="53" t="s">
        <v>132</v>
      </c>
      <c r="C16" s="53" t="s">
        <v>154</v>
      </c>
      <c r="D16" s="53" t="s">
        <v>338</v>
      </c>
      <c r="E16" s="53" t="s">
        <v>26</v>
      </c>
      <c r="F16" s="155">
        <v>855</v>
      </c>
      <c r="G16" s="146">
        <v>16.5</v>
      </c>
      <c r="H16" s="146">
        <v>16.5</v>
      </c>
      <c r="I16" s="146">
        <f t="shared" ref="I16:I27" si="0">F16*G16</f>
        <v>14107.5</v>
      </c>
      <c r="J16" s="146">
        <v>855</v>
      </c>
      <c r="K16" s="146">
        <f t="shared" ref="K16:K27" si="1">J16*H16</f>
        <v>14107.5</v>
      </c>
      <c r="L16" s="22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</row>
    <row r="17" spans="1:219" ht="15" x14ac:dyDescent="0.2">
      <c r="A17" s="53" t="s">
        <v>155</v>
      </c>
      <c r="B17" s="53" t="s">
        <v>132</v>
      </c>
      <c r="C17" s="53" t="s">
        <v>156</v>
      </c>
      <c r="D17" s="53" t="s">
        <v>157</v>
      </c>
      <c r="E17" s="53" t="s">
        <v>38</v>
      </c>
      <c r="F17" s="155">
        <v>22.988</v>
      </c>
      <c r="G17" s="146">
        <v>2</v>
      </c>
      <c r="H17" s="146">
        <v>2</v>
      </c>
      <c r="I17" s="146">
        <f t="shared" si="0"/>
        <v>45.975999999999999</v>
      </c>
      <c r="J17" s="146">
        <v>22.988</v>
      </c>
      <c r="K17" s="146">
        <f t="shared" si="1"/>
        <v>45.975999999999999</v>
      </c>
      <c r="L17" s="22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</row>
    <row r="18" spans="1:219" ht="15" x14ac:dyDescent="0.2">
      <c r="A18" s="53" t="s">
        <v>158</v>
      </c>
      <c r="B18" s="53" t="s">
        <v>132</v>
      </c>
      <c r="C18" s="53" t="s">
        <v>159</v>
      </c>
      <c r="D18" s="53" t="s">
        <v>160</v>
      </c>
      <c r="E18" s="53" t="s">
        <v>38</v>
      </c>
      <c r="F18" s="155">
        <v>218.74</v>
      </c>
      <c r="G18" s="146">
        <v>2</v>
      </c>
      <c r="H18" s="146">
        <v>2</v>
      </c>
      <c r="I18" s="146">
        <f t="shared" si="0"/>
        <v>437.48</v>
      </c>
      <c r="J18" s="146">
        <v>218.74</v>
      </c>
      <c r="K18" s="146">
        <f t="shared" si="1"/>
        <v>437.48</v>
      </c>
      <c r="L18" s="22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</row>
    <row r="19" spans="1:219" ht="15" x14ac:dyDescent="0.2">
      <c r="A19" s="53" t="s">
        <v>161</v>
      </c>
      <c r="B19" s="53" t="s">
        <v>132</v>
      </c>
      <c r="C19" s="53" t="s">
        <v>162</v>
      </c>
      <c r="D19" s="53" t="s">
        <v>163</v>
      </c>
      <c r="E19" s="53" t="s">
        <v>38</v>
      </c>
      <c r="F19" s="155">
        <v>296.87</v>
      </c>
      <c r="G19" s="146">
        <v>2</v>
      </c>
      <c r="H19" s="146">
        <v>2</v>
      </c>
      <c r="I19" s="146">
        <f t="shared" si="0"/>
        <v>593.74</v>
      </c>
      <c r="J19" s="146">
        <v>296.87</v>
      </c>
      <c r="K19" s="146">
        <f t="shared" si="1"/>
        <v>593.74</v>
      </c>
      <c r="L19" s="22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</row>
    <row r="20" spans="1:219" ht="15" x14ac:dyDescent="0.2">
      <c r="A20" s="53" t="s">
        <v>164</v>
      </c>
      <c r="B20" s="53" t="s">
        <v>132</v>
      </c>
      <c r="C20" s="53" t="s">
        <v>165</v>
      </c>
      <c r="D20" s="53" t="s">
        <v>166</v>
      </c>
      <c r="E20" s="53" t="s">
        <v>38</v>
      </c>
      <c r="F20" s="155">
        <v>81.5</v>
      </c>
      <c r="G20" s="146">
        <v>2</v>
      </c>
      <c r="H20" s="146">
        <v>2</v>
      </c>
      <c r="I20" s="146">
        <f t="shared" si="0"/>
        <v>163</v>
      </c>
      <c r="J20" s="146">
        <v>81.5</v>
      </c>
      <c r="K20" s="146">
        <f t="shared" si="1"/>
        <v>163</v>
      </c>
      <c r="L20" s="22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</row>
    <row r="21" spans="1:219" ht="24" x14ac:dyDescent="0.2">
      <c r="A21" s="53"/>
      <c r="B21" s="53"/>
      <c r="C21" s="53"/>
      <c r="D21" s="49" t="s">
        <v>350</v>
      </c>
      <c r="E21" s="50" t="s">
        <v>21</v>
      </c>
      <c r="F21" s="156">
        <v>15.164</v>
      </c>
      <c r="G21" s="146">
        <v>10</v>
      </c>
      <c r="H21" s="146">
        <v>10</v>
      </c>
      <c r="I21" s="146">
        <f t="shared" si="0"/>
        <v>151.63999999999999</v>
      </c>
      <c r="J21" s="156">
        <v>0</v>
      </c>
      <c r="K21" s="146">
        <f t="shared" si="1"/>
        <v>0</v>
      </c>
      <c r="L21" s="213">
        <f>K21-I21</f>
        <v>-151.63999999999999</v>
      </c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</row>
    <row r="22" spans="1:219" ht="15" x14ac:dyDescent="0.2">
      <c r="A22" s="53"/>
      <c r="B22" s="53" t="s">
        <v>132</v>
      </c>
      <c r="C22" s="53"/>
      <c r="D22" s="53" t="s">
        <v>340</v>
      </c>
      <c r="E22" s="53" t="s">
        <v>21</v>
      </c>
      <c r="F22" s="155">
        <v>73.052999999999997</v>
      </c>
      <c r="G22" s="146">
        <v>12</v>
      </c>
      <c r="H22" s="146">
        <v>12</v>
      </c>
      <c r="I22" s="146">
        <f t="shared" si="0"/>
        <v>876.63599999999997</v>
      </c>
      <c r="J22" s="146">
        <v>0</v>
      </c>
      <c r="K22" s="146">
        <f t="shared" si="1"/>
        <v>0</v>
      </c>
      <c r="L22" s="213">
        <f t="shared" ref="L22:L38" si="2">K22-I22</f>
        <v>-876.63599999999997</v>
      </c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</row>
    <row r="23" spans="1:219" ht="15" x14ac:dyDescent="0.2">
      <c r="A23" s="53"/>
      <c r="B23" s="53" t="s">
        <v>132</v>
      </c>
      <c r="C23" s="53"/>
      <c r="D23" s="53" t="s">
        <v>341</v>
      </c>
      <c r="E23" s="53" t="s">
        <v>95</v>
      </c>
      <c r="F23" s="155">
        <v>6.992</v>
      </c>
      <c r="G23" s="146">
        <v>6</v>
      </c>
      <c r="H23" s="146">
        <v>6</v>
      </c>
      <c r="I23" s="146">
        <f t="shared" si="0"/>
        <v>41.951999999999998</v>
      </c>
      <c r="J23" s="146">
        <v>0</v>
      </c>
      <c r="K23" s="146">
        <f t="shared" si="1"/>
        <v>0</v>
      </c>
      <c r="L23" s="213">
        <f t="shared" si="2"/>
        <v>-41.951999999999998</v>
      </c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</row>
    <row r="24" spans="1:219" ht="21" x14ac:dyDescent="0.2">
      <c r="A24" s="53"/>
      <c r="B24" s="53" t="s">
        <v>132</v>
      </c>
      <c r="C24" s="53"/>
      <c r="D24" s="53" t="s">
        <v>342</v>
      </c>
      <c r="E24" s="53" t="s">
        <v>95</v>
      </c>
      <c r="F24" s="155">
        <v>6188</v>
      </c>
      <c r="G24" s="146">
        <v>0.1</v>
      </c>
      <c r="H24" s="146">
        <v>0.1</v>
      </c>
      <c r="I24" s="146">
        <f t="shared" si="0"/>
        <v>618.80000000000007</v>
      </c>
      <c r="J24" s="146">
        <v>0</v>
      </c>
      <c r="K24" s="146">
        <f t="shared" si="1"/>
        <v>0</v>
      </c>
      <c r="L24" s="213">
        <f t="shared" si="2"/>
        <v>-618.80000000000007</v>
      </c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</row>
    <row r="25" spans="1:219" ht="15" x14ac:dyDescent="0.2">
      <c r="A25" s="53"/>
      <c r="B25" s="53" t="s">
        <v>132</v>
      </c>
      <c r="C25" s="53"/>
      <c r="D25" s="53" t="s">
        <v>343</v>
      </c>
      <c r="E25" s="53" t="s">
        <v>95</v>
      </c>
      <c r="F25" s="155">
        <v>309.39999999999998</v>
      </c>
      <c r="G25" s="146">
        <v>3</v>
      </c>
      <c r="H25" s="146">
        <v>3</v>
      </c>
      <c r="I25" s="146">
        <f t="shared" si="0"/>
        <v>928.19999999999993</v>
      </c>
      <c r="J25" s="146">
        <v>0</v>
      </c>
      <c r="K25" s="146">
        <f t="shared" si="1"/>
        <v>0</v>
      </c>
      <c r="L25" s="213">
        <f t="shared" si="2"/>
        <v>-928.19999999999993</v>
      </c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</row>
    <row r="26" spans="1:219" ht="21" x14ac:dyDescent="0.2">
      <c r="A26" s="53"/>
      <c r="B26" s="53" t="s">
        <v>132</v>
      </c>
      <c r="C26" s="53"/>
      <c r="D26" s="53" t="s">
        <v>344</v>
      </c>
      <c r="E26" s="53" t="s">
        <v>95</v>
      </c>
      <c r="F26" s="155">
        <v>3094</v>
      </c>
      <c r="G26" s="146">
        <v>0.4</v>
      </c>
      <c r="H26" s="146">
        <v>0.4</v>
      </c>
      <c r="I26" s="146">
        <f t="shared" si="0"/>
        <v>1237.6000000000001</v>
      </c>
      <c r="J26" s="146">
        <v>0</v>
      </c>
      <c r="K26" s="146">
        <f t="shared" si="1"/>
        <v>0</v>
      </c>
      <c r="L26" s="213">
        <f t="shared" si="2"/>
        <v>-1237.6000000000001</v>
      </c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</row>
    <row r="27" spans="1:219" ht="15" x14ac:dyDescent="0.2">
      <c r="A27" s="53"/>
      <c r="B27" s="53" t="s">
        <v>132</v>
      </c>
      <c r="C27" s="53"/>
      <c r="D27" s="53" t="s">
        <v>345</v>
      </c>
      <c r="E27" s="53" t="s">
        <v>95</v>
      </c>
      <c r="F27" s="155">
        <v>309.39999999999998</v>
      </c>
      <c r="G27" s="146">
        <v>7</v>
      </c>
      <c r="H27" s="146">
        <v>7</v>
      </c>
      <c r="I27" s="146">
        <f t="shared" si="0"/>
        <v>2165.7999999999997</v>
      </c>
      <c r="J27" s="146">
        <v>0</v>
      </c>
      <c r="K27" s="146">
        <f t="shared" si="1"/>
        <v>0</v>
      </c>
      <c r="L27" s="213">
        <f t="shared" si="2"/>
        <v>-2165.7999999999997</v>
      </c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</row>
    <row r="28" spans="1:219" ht="15" x14ac:dyDescent="0.25">
      <c r="A28" s="134"/>
      <c r="B28" s="134" t="s">
        <v>131</v>
      </c>
      <c r="C28" s="134" t="s">
        <v>91</v>
      </c>
      <c r="D28" s="134" t="s">
        <v>92</v>
      </c>
      <c r="E28" s="134"/>
      <c r="F28" s="144"/>
      <c r="G28" s="144"/>
      <c r="H28" s="144"/>
      <c r="I28" s="144">
        <f>SUM(I29)</f>
        <v>1048.8</v>
      </c>
      <c r="J28" s="144"/>
      <c r="K28" s="144">
        <f>SUM(K29)</f>
        <v>1048.8</v>
      </c>
      <c r="L28" s="22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  <c r="BJ28" s="15"/>
      <c r="BK28" s="15"/>
      <c r="BL28" s="15"/>
      <c r="BM28" s="15"/>
      <c r="BN28" s="15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15"/>
      <c r="CG28" s="15"/>
      <c r="CH28" s="15"/>
      <c r="CI28" s="15"/>
      <c r="CJ28" s="15"/>
      <c r="CK28" s="15"/>
      <c r="CL28" s="15"/>
      <c r="CM28" s="15"/>
      <c r="CN28" s="15"/>
      <c r="CO28" s="15"/>
      <c r="CP28" s="15"/>
      <c r="CQ28" s="15"/>
      <c r="CR28" s="15"/>
      <c r="CS28" s="15"/>
      <c r="CT28" s="15"/>
      <c r="CU28" s="15"/>
      <c r="CV28" s="15"/>
      <c r="CW28" s="15"/>
      <c r="CX28" s="15"/>
      <c r="CY28" s="15"/>
      <c r="CZ28" s="15"/>
      <c r="DA28" s="15"/>
      <c r="DB28" s="15"/>
      <c r="DC28" s="15"/>
      <c r="DD28" s="15"/>
      <c r="DE28" s="15"/>
      <c r="DF28" s="15"/>
      <c r="DG28" s="15"/>
      <c r="DH28" s="15"/>
      <c r="DI28" s="15"/>
      <c r="DJ28" s="15"/>
      <c r="DK28" s="15"/>
      <c r="DL28" s="15"/>
      <c r="DM28" s="15"/>
      <c r="DN28" s="15"/>
      <c r="DO28" s="15"/>
      <c r="DP28" s="15"/>
      <c r="DQ28" s="15"/>
      <c r="DR28" s="15"/>
      <c r="DS28" s="15"/>
      <c r="DT28" s="15"/>
      <c r="DU28" s="15"/>
      <c r="DV28" s="15"/>
      <c r="DW28" s="15"/>
      <c r="DX28" s="15"/>
      <c r="DY28" s="15"/>
      <c r="DZ28" s="15"/>
      <c r="EA28" s="15"/>
      <c r="EB28" s="15"/>
      <c r="EC28" s="15"/>
      <c r="ED28" s="15"/>
      <c r="EE28" s="15"/>
      <c r="EF28" s="15"/>
      <c r="EG28" s="15"/>
      <c r="EH28" s="15"/>
      <c r="EI28" s="15"/>
      <c r="EJ28" s="15"/>
      <c r="EK28" s="15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  <c r="FK28" s="15"/>
      <c r="FL28" s="15"/>
      <c r="FM28" s="15"/>
      <c r="FN28" s="15"/>
      <c r="FO28" s="15"/>
      <c r="FP28" s="15"/>
      <c r="FQ28" s="15"/>
      <c r="FR28" s="15"/>
      <c r="FS28" s="15"/>
      <c r="FT28" s="15"/>
      <c r="FU28" s="15"/>
      <c r="FV28" s="15"/>
      <c r="FW28" s="15"/>
      <c r="FX28" s="15"/>
      <c r="FY28" s="15"/>
      <c r="FZ28" s="15"/>
      <c r="GA28" s="15"/>
      <c r="GB28" s="15"/>
      <c r="GC28" s="15"/>
      <c r="GD28" s="15"/>
      <c r="GE28" s="15"/>
      <c r="GF28" s="15"/>
      <c r="GG28" s="15"/>
      <c r="GH28" s="15"/>
      <c r="GI28" s="15"/>
      <c r="GJ28" s="15"/>
      <c r="GK28" s="15"/>
      <c r="GL28" s="15"/>
      <c r="GM28" s="15"/>
      <c r="GN28" s="15"/>
      <c r="GO28" s="15"/>
      <c r="GP28" s="15"/>
      <c r="GQ28" s="15"/>
      <c r="GR28" s="15"/>
      <c r="GS28" s="15"/>
      <c r="GT28" s="15"/>
      <c r="GU28" s="15"/>
      <c r="GV28" s="15"/>
      <c r="GW28" s="15"/>
      <c r="GX28" s="15"/>
      <c r="GY28" s="15"/>
      <c r="GZ28" s="15"/>
      <c r="HA28" s="15"/>
      <c r="HB28" s="15"/>
      <c r="HC28" s="15"/>
      <c r="HD28" s="15"/>
      <c r="HE28" s="15"/>
      <c r="HF28" s="15"/>
      <c r="HG28" s="15"/>
      <c r="HH28" s="15"/>
      <c r="HI28" s="15"/>
      <c r="HJ28" s="15"/>
      <c r="HK28" s="15"/>
    </row>
    <row r="29" spans="1:219" ht="24" x14ac:dyDescent="0.2">
      <c r="A29" s="47" t="s">
        <v>167</v>
      </c>
      <c r="B29" s="47" t="s">
        <v>132</v>
      </c>
      <c r="C29" s="48" t="s">
        <v>168</v>
      </c>
      <c r="D29" s="49" t="s">
        <v>169</v>
      </c>
      <c r="E29" s="50" t="s">
        <v>95</v>
      </c>
      <c r="F29" s="153">
        <v>6.992</v>
      </c>
      <c r="G29" s="154">
        <v>150</v>
      </c>
      <c r="H29" s="154">
        <v>150</v>
      </c>
      <c r="I29" s="51">
        <v>1048.8</v>
      </c>
      <c r="J29" s="154">
        <v>6.992</v>
      </c>
      <c r="K29" s="51">
        <f>J29*H29</f>
        <v>1048.8</v>
      </c>
      <c r="L29" s="22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</row>
    <row r="30" spans="1:219" ht="15" x14ac:dyDescent="0.25">
      <c r="A30" s="134"/>
      <c r="B30" s="134" t="s">
        <v>131</v>
      </c>
      <c r="C30" s="134" t="s">
        <v>170</v>
      </c>
      <c r="D30" s="134" t="s">
        <v>171</v>
      </c>
      <c r="E30" s="134"/>
      <c r="F30" s="144"/>
      <c r="G30" s="144"/>
      <c r="H30" s="144"/>
      <c r="I30" s="144">
        <f>I31+I32</f>
        <v>16970.915000000001</v>
      </c>
      <c r="J30" s="144"/>
      <c r="K30" s="144">
        <f>K31+K32</f>
        <v>19663.650000000001</v>
      </c>
      <c r="L30" s="22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  <c r="BM30" s="15"/>
      <c r="BN30" s="15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15"/>
      <c r="CG30" s="15"/>
      <c r="CH30" s="15"/>
      <c r="CI30" s="15"/>
      <c r="CJ30" s="15"/>
      <c r="CK30" s="15"/>
      <c r="CL30" s="15"/>
      <c r="CM30" s="15"/>
      <c r="CN30" s="15"/>
      <c r="CO30" s="15"/>
      <c r="CP30" s="15"/>
      <c r="CQ30" s="15"/>
      <c r="CR30" s="15"/>
      <c r="CS30" s="15"/>
      <c r="CT30" s="15"/>
      <c r="CU30" s="15"/>
      <c r="CV30" s="15"/>
      <c r="CW30" s="15"/>
      <c r="CX30" s="15"/>
      <c r="CY30" s="15"/>
      <c r="CZ30" s="15"/>
      <c r="DA30" s="15"/>
      <c r="DB30" s="15"/>
      <c r="DC30" s="15"/>
      <c r="DD30" s="15"/>
      <c r="DE30" s="15"/>
      <c r="DF30" s="15"/>
      <c r="DG30" s="15"/>
      <c r="DH30" s="15"/>
      <c r="DI30" s="15"/>
      <c r="DJ30" s="15"/>
      <c r="DK30" s="15"/>
      <c r="DL30" s="15"/>
      <c r="DM30" s="15"/>
      <c r="DN30" s="15"/>
      <c r="DO30" s="15"/>
      <c r="DP30" s="15"/>
      <c r="DQ30" s="15"/>
      <c r="DR30" s="15"/>
      <c r="DS30" s="15"/>
      <c r="DT30" s="15"/>
      <c r="DU30" s="15"/>
      <c r="DV30" s="15"/>
      <c r="DW30" s="15"/>
      <c r="DX30" s="15"/>
      <c r="DY30" s="15"/>
      <c r="DZ30" s="15"/>
      <c r="EA30" s="15"/>
      <c r="EB30" s="15"/>
      <c r="EC30" s="15"/>
      <c r="ED30" s="15"/>
      <c r="EE30" s="15"/>
      <c r="EF30" s="15"/>
      <c r="EG30" s="15"/>
      <c r="EH30" s="15"/>
      <c r="EI30" s="15"/>
      <c r="EJ30" s="15"/>
      <c r="EK30" s="15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  <c r="FK30" s="15"/>
      <c r="FL30" s="15"/>
      <c r="FM30" s="15"/>
      <c r="FN30" s="15"/>
      <c r="FO30" s="15"/>
      <c r="FP30" s="15"/>
      <c r="FQ30" s="15"/>
      <c r="FR30" s="15"/>
      <c r="FS30" s="15"/>
      <c r="FT30" s="15"/>
      <c r="FU30" s="15"/>
      <c r="FV30" s="15"/>
      <c r="FW30" s="15"/>
      <c r="FX30" s="15"/>
      <c r="FY30" s="15"/>
      <c r="FZ30" s="15"/>
      <c r="GA30" s="15"/>
      <c r="GB30" s="15"/>
      <c r="GC30" s="15"/>
      <c r="GD30" s="15"/>
      <c r="GE30" s="15"/>
      <c r="GF30" s="15"/>
      <c r="GG30" s="15"/>
      <c r="GH30" s="15"/>
      <c r="GI30" s="15"/>
      <c r="GJ30" s="15"/>
      <c r="GK30" s="15"/>
      <c r="GL30" s="15"/>
      <c r="GM30" s="15"/>
      <c r="GN30" s="15"/>
      <c r="GO30" s="15"/>
      <c r="GP30" s="15"/>
      <c r="GQ30" s="15"/>
      <c r="GR30" s="15"/>
      <c r="GS30" s="15"/>
      <c r="GT30" s="15"/>
      <c r="GU30" s="15"/>
      <c r="GV30" s="15"/>
      <c r="GW30" s="15"/>
      <c r="GX30" s="15"/>
      <c r="GY30" s="15"/>
      <c r="GZ30" s="15"/>
      <c r="HA30" s="15"/>
      <c r="HB30" s="15"/>
      <c r="HC30" s="15"/>
      <c r="HD30" s="15"/>
      <c r="HE30" s="15"/>
      <c r="HF30" s="15"/>
      <c r="HG30" s="15"/>
      <c r="HH30" s="15"/>
      <c r="HI30" s="15"/>
      <c r="HJ30" s="15"/>
      <c r="HK30" s="15"/>
    </row>
    <row r="31" spans="1:219" s="36" customFormat="1" ht="21" x14ac:dyDescent="0.2">
      <c r="A31" s="53"/>
      <c r="B31" s="53" t="s">
        <v>132</v>
      </c>
      <c r="C31" s="53"/>
      <c r="D31" s="53" t="s">
        <v>339</v>
      </c>
      <c r="E31" s="53" t="s">
        <v>49</v>
      </c>
      <c r="F31" s="146">
        <v>2</v>
      </c>
      <c r="G31" s="146">
        <v>100</v>
      </c>
      <c r="H31" s="146">
        <v>100</v>
      </c>
      <c r="I31" s="146">
        <f>G31*F31</f>
        <v>200</v>
      </c>
      <c r="J31" s="51">
        <v>0</v>
      </c>
      <c r="K31" s="146">
        <f>J31*H31</f>
        <v>0</v>
      </c>
      <c r="L31" s="213">
        <f t="shared" si="2"/>
        <v>-200</v>
      </c>
      <c r="M31" s="21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</row>
    <row r="32" spans="1:219" ht="15" x14ac:dyDescent="0.25">
      <c r="A32" s="133"/>
      <c r="B32" s="134" t="s">
        <v>131</v>
      </c>
      <c r="C32" s="134" t="s">
        <v>172</v>
      </c>
      <c r="D32" s="134" t="s">
        <v>173</v>
      </c>
      <c r="E32" s="134"/>
      <c r="F32" s="144"/>
      <c r="G32" s="144"/>
      <c r="H32" s="144"/>
      <c r="I32" s="144">
        <f>SUM(I33:I41)</f>
        <v>16770.915000000001</v>
      </c>
      <c r="J32" s="144"/>
      <c r="K32" s="144">
        <f>SUM(K33:K41)</f>
        <v>19663.650000000001</v>
      </c>
      <c r="L32" s="22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5"/>
      <c r="BF32" s="15"/>
      <c r="BG32" s="15"/>
      <c r="BH32" s="15"/>
      <c r="BI32" s="15"/>
      <c r="BJ32" s="15"/>
      <c r="BK32" s="15"/>
      <c r="BL32" s="15"/>
      <c r="BM32" s="15"/>
      <c r="BN32" s="15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15"/>
      <c r="CG32" s="15"/>
      <c r="CH32" s="15"/>
      <c r="CI32" s="15"/>
      <c r="CJ32" s="15"/>
      <c r="CK32" s="15"/>
      <c r="CL32" s="15"/>
      <c r="CM32" s="15"/>
      <c r="CN32" s="15"/>
      <c r="CO32" s="15"/>
      <c r="CP32" s="15"/>
      <c r="CQ32" s="15"/>
      <c r="CR32" s="15"/>
      <c r="CS32" s="15"/>
      <c r="CT32" s="15"/>
      <c r="CU32" s="15"/>
      <c r="CV32" s="15"/>
      <c r="CW32" s="15"/>
      <c r="CX32" s="15"/>
      <c r="CY32" s="15"/>
      <c r="CZ32" s="15"/>
      <c r="DA32" s="15"/>
      <c r="DB32" s="15"/>
      <c r="DC32" s="15"/>
      <c r="DD32" s="15"/>
      <c r="DE32" s="15"/>
      <c r="DF32" s="15"/>
      <c r="DG32" s="15"/>
      <c r="DH32" s="15"/>
      <c r="DI32" s="15"/>
      <c r="DJ32" s="15"/>
      <c r="DK32" s="15"/>
      <c r="DL32" s="15"/>
      <c r="DM32" s="15"/>
      <c r="DN32" s="15"/>
      <c r="DO32" s="15"/>
      <c r="DP32" s="15"/>
      <c r="DQ32" s="15"/>
      <c r="DR32" s="15"/>
      <c r="DS32" s="15"/>
      <c r="DT32" s="15"/>
      <c r="DU32" s="15"/>
      <c r="DV32" s="15"/>
      <c r="DW32" s="15"/>
      <c r="DX32" s="15"/>
      <c r="DY32" s="15"/>
      <c r="DZ32" s="15"/>
      <c r="EA32" s="15"/>
      <c r="EB32" s="15"/>
      <c r="EC32" s="15"/>
      <c r="ED32" s="15"/>
      <c r="EE32" s="15"/>
      <c r="EF32" s="15"/>
      <c r="EG32" s="15"/>
      <c r="EH32" s="15"/>
      <c r="EI32" s="15"/>
      <c r="EJ32" s="15"/>
      <c r="EK32" s="15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15"/>
      <c r="FL32" s="15"/>
      <c r="FM32" s="15"/>
      <c r="FN32" s="15"/>
      <c r="FO32" s="15"/>
      <c r="FP32" s="15"/>
      <c r="FQ32" s="15"/>
      <c r="FR32" s="15"/>
      <c r="FS32" s="15"/>
      <c r="FT32" s="15"/>
      <c r="FU32" s="15"/>
      <c r="FV32" s="15"/>
      <c r="FW32" s="15"/>
      <c r="FX32" s="15"/>
      <c r="FY32" s="15"/>
      <c r="FZ32" s="15"/>
      <c r="GA32" s="15"/>
      <c r="GB32" s="15"/>
      <c r="GC32" s="15"/>
      <c r="GD32" s="15"/>
      <c r="GE32" s="15"/>
      <c r="GF32" s="15"/>
      <c r="GG32" s="15"/>
      <c r="GH32" s="15"/>
      <c r="GI32" s="15"/>
      <c r="GJ32" s="15"/>
      <c r="GK32" s="15"/>
      <c r="GL32" s="15"/>
      <c r="GM32" s="15"/>
      <c r="GN32" s="15"/>
      <c r="GO32" s="15"/>
      <c r="GP32" s="15"/>
      <c r="GQ32" s="15"/>
      <c r="GR32" s="15"/>
      <c r="GS32" s="15"/>
      <c r="GT32" s="15"/>
      <c r="GU32" s="15"/>
      <c r="GV32" s="15"/>
      <c r="GW32" s="15"/>
      <c r="GX32" s="15"/>
      <c r="GY32" s="15"/>
      <c r="GZ32" s="15"/>
      <c r="HA32" s="15"/>
      <c r="HB32" s="15"/>
      <c r="HC32" s="15"/>
      <c r="HD32" s="15"/>
      <c r="HE32" s="15"/>
      <c r="HF32" s="15"/>
      <c r="HG32" s="15"/>
      <c r="HH32" s="15"/>
      <c r="HI32" s="15"/>
      <c r="HJ32" s="15"/>
      <c r="HK32" s="15"/>
    </row>
    <row r="33" spans="1:219" ht="52.5" x14ac:dyDescent="0.2">
      <c r="A33" s="47" t="s">
        <v>174</v>
      </c>
      <c r="B33" s="47" t="s">
        <v>132</v>
      </c>
      <c r="C33" s="48" t="s">
        <v>175</v>
      </c>
      <c r="D33" s="53" t="s">
        <v>176</v>
      </c>
      <c r="E33" s="50" t="s">
        <v>49</v>
      </c>
      <c r="F33" s="153">
        <v>1</v>
      </c>
      <c r="G33" s="154">
        <v>2000</v>
      </c>
      <c r="H33" s="154">
        <v>2000</v>
      </c>
      <c r="I33" s="51">
        <f t="shared" ref="I33:I41" si="3">F33*G33</f>
        <v>2000</v>
      </c>
      <c r="J33" s="154">
        <v>1</v>
      </c>
      <c r="K33" s="51">
        <f t="shared" ref="K33:K41" si="4">J33*H33</f>
        <v>2000</v>
      </c>
      <c r="L33" s="22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</row>
    <row r="34" spans="1:219" ht="48" x14ac:dyDescent="0.2">
      <c r="A34" s="47" t="s">
        <v>177</v>
      </c>
      <c r="B34" s="47" t="s">
        <v>132</v>
      </c>
      <c r="C34" s="48" t="s">
        <v>178</v>
      </c>
      <c r="D34" s="49" t="s">
        <v>179</v>
      </c>
      <c r="E34" s="50" t="s">
        <v>38</v>
      </c>
      <c r="F34" s="153">
        <v>20.6</v>
      </c>
      <c r="G34" s="154">
        <v>315</v>
      </c>
      <c r="H34" s="154">
        <v>315</v>
      </c>
      <c r="I34" s="51">
        <f t="shared" si="3"/>
        <v>6489</v>
      </c>
      <c r="J34" s="157">
        <v>26.5</v>
      </c>
      <c r="K34" s="51">
        <f t="shared" si="4"/>
        <v>8347.5</v>
      </c>
      <c r="L34" s="219">
        <f t="shared" si="2"/>
        <v>1858.5</v>
      </c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</row>
    <row r="35" spans="1:219" ht="60" x14ac:dyDescent="0.2">
      <c r="A35" s="47" t="s">
        <v>180</v>
      </c>
      <c r="B35" s="47" t="s">
        <v>132</v>
      </c>
      <c r="C35" s="48" t="s">
        <v>181</v>
      </c>
      <c r="D35" s="49" t="s">
        <v>182</v>
      </c>
      <c r="E35" s="50" t="s">
        <v>38</v>
      </c>
      <c r="F35" s="153">
        <v>26.763000000000002</v>
      </c>
      <c r="G35" s="154">
        <v>55</v>
      </c>
      <c r="H35" s="154">
        <v>55</v>
      </c>
      <c r="I35" s="51">
        <f t="shared" si="3"/>
        <v>1471.9650000000001</v>
      </c>
      <c r="J35" s="157">
        <v>44</v>
      </c>
      <c r="K35" s="51">
        <f t="shared" si="4"/>
        <v>2420</v>
      </c>
      <c r="L35" s="219">
        <f t="shared" si="2"/>
        <v>948.03499999999985</v>
      </c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</row>
    <row r="36" spans="1:219" ht="60" x14ac:dyDescent="0.2">
      <c r="A36" s="47" t="s">
        <v>183</v>
      </c>
      <c r="B36" s="47" t="s">
        <v>132</v>
      </c>
      <c r="C36" s="48" t="s">
        <v>184</v>
      </c>
      <c r="D36" s="49" t="s">
        <v>185</v>
      </c>
      <c r="E36" s="50" t="s">
        <v>38</v>
      </c>
      <c r="F36" s="153">
        <v>89.93</v>
      </c>
      <c r="G36" s="154">
        <v>55</v>
      </c>
      <c r="H36" s="154">
        <v>55</v>
      </c>
      <c r="I36" s="51">
        <f t="shared" si="3"/>
        <v>4946.1500000000005</v>
      </c>
      <c r="J36" s="154">
        <v>89.93</v>
      </c>
      <c r="K36" s="51">
        <f t="shared" si="4"/>
        <v>4946.1500000000005</v>
      </c>
      <c r="L36" s="22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</row>
    <row r="37" spans="1:219" ht="75" x14ac:dyDescent="0.2">
      <c r="A37" s="47" t="s">
        <v>186</v>
      </c>
      <c r="B37" s="47" t="s">
        <v>132</v>
      </c>
      <c r="C37" s="48" t="s">
        <v>187</v>
      </c>
      <c r="D37" s="54" t="s">
        <v>188</v>
      </c>
      <c r="E37" s="50" t="s">
        <v>49</v>
      </c>
      <c r="F37" s="153">
        <v>1</v>
      </c>
      <c r="G37" s="154">
        <v>1000</v>
      </c>
      <c r="H37" s="154">
        <v>1000</v>
      </c>
      <c r="I37" s="51">
        <f t="shared" si="3"/>
        <v>1000</v>
      </c>
      <c r="J37" s="157">
        <v>1</v>
      </c>
      <c r="K37" s="51">
        <f t="shared" si="4"/>
        <v>1000</v>
      </c>
      <c r="L37" s="22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</row>
    <row r="38" spans="1:219" ht="36" x14ac:dyDescent="0.2">
      <c r="A38" s="47" t="s">
        <v>189</v>
      </c>
      <c r="B38" s="47" t="s">
        <v>132</v>
      </c>
      <c r="C38" s="48" t="s">
        <v>190</v>
      </c>
      <c r="D38" s="49" t="s">
        <v>191</v>
      </c>
      <c r="E38" s="50" t="s">
        <v>38</v>
      </c>
      <c r="F38" s="153">
        <v>26.76</v>
      </c>
      <c r="G38" s="154">
        <v>5</v>
      </c>
      <c r="H38" s="154">
        <v>5</v>
      </c>
      <c r="I38" s="51">
        <f t="shared" si="3"/>
        <v>133.80000000000001</v>
      </c>
      <c r="J38" s="157">
        <v>44</v>
      </c>
      <c r="K38" s="51">
        <f t="shared" si="4"/>
        <v>220</v>
      </c>
      <c r="L38" s="219">
        <f t="shared" si="2"/>
        <v>86.199999999999989</v>
      </c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</row>
    <row r="39" spans="1:219" ht="24" x14ac:dyDescent="0.2">
      <c r="A39" s="47" t="s">
        <v>192</v>
      </c>
      <c r="B39" s="47" t="s">
        <v>132</v>
      </c>
      <c r="C39" s="48" t="s">
        <v>193</v>
      </c>
      <c r="D39" s="49" t="s">
        <v>194</v>
      </c>
      <c r="E39" s="50" t="s">
        <v>38</v>
      </c>
      <c r="F39" s="153">
        <v>91</v>
      </c>
      <c r="G39" s="154">
        <v>5</v>
      </c>
      <c r="H39" s="154">
        <v>5</v>
      </c>
      <c r="I39" s="51">
        <f t="shared" si="3"/>
        <v>455</v>
      </c>
      <c r="J39" s="154">
        <v>91</v>
      </c>
      <c r="K39" s="51">
        <f t="shared" si="4"/>
        <v>455</v>
      </c>
      <c r="L39" s="22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</row>
    <row r="40" spans="1:219" ht="24" x14ac:dyDescent="0.2">
      <c r="A40" s="47" t="s">
        <v>195</v>
      </c>
      <c r="B40" s="47" t="s">
        <v>132</v>
      </c>
      <c r="C40" s="48" t="s">
        <v>196</v>
      </c>
      <c r="D40" s="49" t="s">
        <v>197</v>
      </c>
      <c r="E40" s="50" t="s">
        <v>198</v>
      </c>
      <c r="F40" s="153">
        <v>500</v>
      </c>
      <c r="G40" s="154">
        <v>0.25</v>
      </c>
      <c r="H40" s="154">
        <v>0.25</v>
      </c>
      <c r="I40" s="51">
        <f t="shared" si="3"/>
        <v>125</v>
      </c>
      <c r="J40" s="154">
        <v>500</v>
      </c>
      <c r="K40" s="51">
        <f t="shared" si="4"/>
        <v>125</v>
      </c>
      <c r="L40" s="22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</row>
    <row r="41" spans="1:219" ht="24" x14ac:dyDescent="0.2">
      <c r="A41" s="47" t="s">
        <v>199</v>
      </c>
      <c r="B41" s="47" t="s">
        <v>132</v>
      </c>
      <c r="C41" s="48" t="s">
        <v>200</v>
      </c>
      <c r="D41" s="49" t="s">
        <v>201</v>
      </c>
      <c r="E41" s="50" t="s">
        <v>202</v>
      </c>
      <c r="F41" s="153">
        <v>1</v>
      </c>
      <c r="G41" s="154">
        <v>150</v>
      </c>
      <c r="H41" s="154">
        <v>150</v>
      </c>
      <c r="I41" s="51">
        <f t="shared" si="3"/>
        <v>150</v>
      </c>
      <c r="J41" s="154">
        <v>1</v>
      </c>
      <c r="K41" s="51">
        <f t="shared" si="4"/>
        <v>150</v>
      </c>
      <c r="L41" s="22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</row>
    <row r="42" spans="1:219" ht="9" customHeight="1" x14ac:dyDescent="0.2">
      <c r="A42" s="225"/>
      <c r="B42" s="225"/>
      <c r="C42" s="226"/>
      <c r="D42" s="227"/>
      <c r="E42" s="228"/>
      <c r="F42" s="229"/>
      <c r="G42" s="230"/>
      <c r="H42" s="230"/>
      <c r="I42" s="231"/>
      <c r="J42" s="230"/>
      <c r="K42" s="231"/>
      <c r="L42" s="22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</row>
    <row r="43" spans="1:219" ht="15" x14ac:dyDescent="0.15">
      <c r="L43" s="220">
        <f>L21+L22+L23+L24+L25+L26++L27+L31</f>
        <v>-6220.6279999999988</v>
      </c>
    </row>
    <row r="44" spans="1:219" ht="15" x14ac:dyDescent="0.15">
      <c r="L44" s="221">
        <f>L9+L10+L11+L34+L35+L38</f>
        <v>4901.0349999999999</v>
      </c>
    </row>
  </sheetData>
  <autoFilter ref="A3:L41"/>
  <mergeCells count="1">
    <mergeCell ref="C2:F2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64"/>
  <sheetViews>
    <sheetView workbookViewId="0">
      <pane ySplit="1" topLeftCell="A2" activePane="bottomLeft" state="frozen"/>
      <selection pane="bottomLeft" activeCell="V4" sqref="V4"/>
    </sheetView>
  </sheetViews>
  <sheetFormatPr defaultRowHeight="10.5" x14ac:dyDescent="0.15"/>
  <cols>
    <col min="1" max="1" width="6.33203125" customWidth="1"/>
    <col min="2" max="2" width="4.33203125" bestFit="1" customWidth="1"/>
    <col min="3" max="3" width="12.1640625" customWidth="1"/>
    <col min="4" max="4" width="48.33203125" style="1" customWidth="1"/>
    <col min="5" max="5" width="7.1640625" bestFit="1" customWidth="1"/>
    <col min="6" max="6" width="11.33203125" style="30" bestFit="1" customWidth="1"/>
    <col min="7" max="8" width="13.33203125" style="30" bestFit="1" customWidth="1"/>
    <col min="9" max="9" width="13.33203125" style="30" hidden="1" customWidth="1"/>
    <col min="10" max="10" width="15.5" style="30" customWidth="1"/>
    <col min="11" max="11" width="19.83203125" style="30" customWidth="1"/>
    <col min="12" max="12" width="18.5" style="30" hidden="1" customWidth="1"/>
    <col min="13" max="13" width="20.1640625" hidden="1" customWidth="1"/>
    <col min="14" max="14" width="11.6640625" bestFit="1" customWidth="1"/>
    <col min="47" max="47" width="11.83203125" bestFit="1" customWidth="1"/>
  </cols>
  <sheetData>
    <row r="1" spans="1:49" s="14" customFormat="1" ht="36" x14ac:dyDescent="0.2">
      <c r="A1" s="40" t="s">
        <v>126</v>
      </c>
      <c r="B1" s="40" t="s">
        <v>109</v>
      </c>
      <c r="C1" s="40" t="s">
        <v>127</v>
      </c>
      <c r="D1" s="158" t="s">
        <v>4</v>
      </c>
      <c r="E1" s="40" t="s">
        <v>5</v>
      </c>
      <c r="F1" s="161" t="s">
        <v>203</v>
      </c>
      <c r="G1" s="141" t="s">
        <v>346</v>
      </c>
      <c r="H1" s="141" t="s">
        <v>129</v>
      </c>
      <c r="I1" s="141" t="s">
        <v>357</v>
      </c>
      <c r="J1" s="141" t="s">
        <v>347</v>
      </c>
      <c r="K1" s="141" t="s">
        <v>358</v>
      </c>
      <c r="L1" s="141" t="s">
        <v>348</v>
      </c>
      <c r="M1" s="141" t="s">
        <v>349</v>
      </c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</row>
    <row r="2" spans="1:49" s="14" customFormat="1" ht="15.75" x14ac:dyDescent="0.25">
      <c r="A2" s="41" t="s">
        <v>130</v>
      </c>
      <c r="B2" s="38"/>
      <c r="C2" s="38"/>
      <c r="D2" s="159"/>
      <c r="E2" s="38"/>
      <c r="F2" s="142"/>
      <c r="G2" s="39"/>
      <c r="H2" s="39"/>
      <c r="I2" s="39"/>
      <c r="J2" s="162">
        <f>J3+J49</f>
        <v>39528.498049999995</v>
      </c>
      <c r="K2" s="162">
        <f>K3+K49</f>
        <v>62630.054300000003</v>
      </c>
      <c r="L2" s="162">
        <f>L3+L49</f>
        <v>44172.028999999995</v>
      </c>
      <c r="M2" s="162">
        <f>M3+M49</f>
        <v>18458.025300000001</v>
      </c>
      <c r="N2" s="23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17"/>
      <c r="AE2" s="1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18"/>
      <c r="AV2" s="6"/>
      <c r="AW2" s="6"/>
    </row>
    <row r="3" spans="1:49" s="15" customFormat="1" ht="15" x14ac:dyDescent="0.25">
      <c r="A3" s="129"/>
      <c r="B3" s="130" t="s">
        <v>131</v>
      </c>
      <c r="C3" s="130" t="s">
        <v>15</v>
      </c>
      <c r="D3" s="130" t="s">
        <v>16</v>
      </c>
      <c r="E3" s="129"/>
      <c r="F3" s="163"/>
      <c r="G3" s="164"/>
      <c r="H3" s="164"/>
      <c r="I3" s="164"/>
      <c r="J3" s="164">
        <f>J4+J20+J30+J36+J42+J47</f>
        <v>38846.687249999995</v>
      </c>
      <c r="K3" s="164">
        <f>K4+K20+K30+K36+K42+K47</f>
        <v>61948.243500000004</v>
      </c>
      <c r="L3" s="57">
        <f>L4+L20+L30+L36+L42+L47</f>
        <v>43490.817999999992</v>
      </c>
      <c r="M3" s="46">
        <f>M4+M20+M30+M36+M42+M47</f>
        <v>18457.425500000001</v>
      </c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24"/>
      <c r="AE3" s="24"/>
      <c r="AF3" s="11"/>
      <c r="AG3" s="11"/>
      <c r="AH3" s="11"/>
      <c r="AI3" s="12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25"/>
      <c r="AV3" s="11"/>
      <c r="AW3" s="11"/>
    </row>
    <row r="4" spans="1:49" s="29" customFormat="1" ht="15" x14ac:dyDescent="0.25">
      <c r="A4" s="133"/>
      <c r="B4" s="134" t="s">
        <v>131</v>
      </c>
      <c r="C4" s="134" t="s">
        <v>7</v>
      </c>
      <c r="D4" s="134" t="s">
        <v>17</v>
      </c>
      <c r="E4" s="133"/>
      <c r="F4" s="165"/>
      <c r="G4" s="136"/>
      <c r="H4" s="136"/>
      <c r="I4" s="136"/>
      <c r="J4" s="136">
        <f>SUM(J5:J19)</f>
        <v>2314.4369999999999</v>
      </c>
      <c r="K4" s="136">
        <f>SUM(K5:K19)</f>
        <v>3012.9810000000002</v>
      </c>
      <c r="L4" s="58">
        <f>SUM(L5:L19)</f>
        <v>2288.0349999999999</v>
      </c>
      <c r="M4" s="46">
        <f>SUM(M5:M19)</f>
        <v>724.94600000000014</v>
      </c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7"/>
      <c r="AE4" s="27"/>
      <c r="AF4" s="26"/>
      <c r="AG4" s="26"/>
      <c r="AH4" s="26"/>
      <c r="AI4" s="13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8"/>
      <c r="AV4" s="26"/>
      <c r="AW4" s="26"/>
    </row>
    <row r="5" spans="1:49" s="14" customFormat="1" ht="30" x14ac:dyDescent="0.2">
      <c r="A5" s="47" t="s">
        <v>14</v>
      </c>
      <c r="B5" s="47" t="s">
        <v>132</v>
      </c>
      <c r="C5" s="48" t="s">
        <v>204</v>
      </c>
      <c r="D5" s="54" t="s">
        <v>205</v>
      </c>
      <c r="E5" s="50" t="s">
        <v>21</v>
      </c>
      <c r="F5" s="145">
        <v>5.2</v>
      </c>
      <c r="G5" s="145">
        <v>5.2</v>
      </c>
      <c r="H5" s="145">
        <v>4</v>
      </c>
      <c r="I5" s="145">
        <v>4</v>
      </c>
      <c r="J5" s="145">
        <f>F5*H5</f>
        <v>20.8</v>
      </c>
      <c r="K5" s="174">
        <f>G5*I5</f>
        <v>20.8</v>
      </c>
      <c r="L5" s="56">
        <f t="shared" ref="L5:L11" si="0">H5*F5</f>
        <v>20.8</v>
      </c>
      <c r="M5" s="52">
        <f>K5-L5</f>
        <v>0</v>
      </c>
      <c r="N5" s="23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21"/>
      <c r="AE5" s="21"/>
      <c r="AF5" s="6"/>
      <c r="AG5" s="6"/>
      <c r="AH5" s="6"/>
      <c r="AI5" s="17"/>
      <c r="AJ5" s="6"/>
      <c r="AK5" s="6"/>
      <c r="AL5" s="6"/>
      <c r="AM5" s="6"/>
      <c r="AN5" s="6"/>
      <c r="AO5" s="22"/>
      <c r="AP5" s="22"/>
      <c r="AQ5" s="22"/>
      <c r="AR5" s="22"/>
      <c r="AS5" s="22"/>
      <c r="AT5" s="17"/>
      <c r="AU5" s="23"/>
      <c r="AV5" s="17"/>
      <c r="AW5" s="21"/>
    </row>
    <row r="6" spans="1:49" s="14" customFormat="1" ht="45" x14ac:dyDescent="0.2">
      <c r="A6" s="47" t="s">
        <v>151</v>
      </c>
      <c r="B6" s="47" t="s">
        <v>132</v>
      </c>
      <c r="C6" s="48" t="s">
        <v>19</v>
      </c>
      <c r="D6" s="54" t="s">
        <v>206</v>
      </c>
      <c r="E6" s="50" t="s">
        <v>21</v>
      </c>
      <c r="F6" s="145">
        <v>5.2</v>
      </c>
      <c r="G6" s="145">
        <v>5.2</v>
      </c>
      <c r="H6" s="145">
        <v>4</v>
      </c>
      <c r="I6" s="145">
        <v>4</v>
      </c>
      <c r="J6" s="145">
        <f t="shared" ref="J6:J19" si="1">F6*H6</f>
        <v>20.8</v>
      </c>
      <c r="K6" s="174">
        <f t="shared" ref="K6:K19" si="2">G6*I6</f>
        <v>20.8</v>
      </c>
      <c r="L6" s="56">
        <f t="shared" si="0"/>
        <v>20.8</v>
      </c>
      <c r="M6" s="52">
        <f t="shared" ref="M6:M19" si="3">K6-L6</f>
        <v>0</v>
      </c>
      <c r="N6" s="23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21"/>
      <c r="AE6" s="21"/>
      <c r="AF6" s="6"/>
      <c r="AG6" s="6"/>
      <c r="AH6" s="6"/>
      <c r="AI6" s="17"/>
      <c r="AJ6" s="6"/>
      <c r="AK6" s="6"/>
      <c r="AL6" s="6"/>
      <c r="AM6" s="6"/>
      <c r="AN6" s="6"/>
      <c r="AO6" s="22"/>
      <c r="AP6" s="22"/>
      <c r="AQ6" s="22"/>
      <c r="AR6" s="22"/>
      <c r="AS6" s="22"/>
      <c r="AT6" s="17"/>
      <c r="AU6" s="23"/>
      <c r="AV6" s="17"/>
      <c r="AW6" s="21"/>
    </row>
    <row r="7" spans="1:49" s="14" customFormat="1" ht="48" x14ac:dyDescent="0.2">
      <c r="A7" s="47" t="s">
        <v>207</v>
      </c>
      <c r="B7" s="47" t="s">
        <v>132</v>
      </c>
      <c r="C7" s="48" t="s">
        <v>208</v>
      </c>
      <c r="D7" s="49" t="s">
        <v>351</v>
      </c>
      <c r="E7" s="50" t="s">
        <v>21</v>
      </c>
      <c r="F7" s="145">
        <v>16.896000000000001</v>
      </c>
      <c r="G7" s="145">
        <v>80.400000000000006</v>
      </c>
      <c r="H7" s="145">
        <v>7</v>
      </c>
      <c r="I7" s="145">
        <v>7</v>
      </c>
      <c r="J7" s="145">
        <f t="shared" si="1"/>
        <v>118.27200000000001</v>
      </c>
      <c r="K7" s="174">
        <f t="shared" si="2"/>
        <v>562.80000000000007</v>
      </c>
      <c r="L7" s="56">
        <f t="shared" si="0"/>
        <v>118.27200000000001</v>
      </c>
      <c r="M7" s="52">
        <f t="shared" si="3"/>
        <v>444.52800000000008</v>
      </c>
      <c r="N7" s="216">
        <f>K7-J7</f>
        <v>444.52800000000008</v>
      </c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21"/>
      <c r="AE7" s="21"/>
      <c r="AF7" s="6"/>
      <c r="AG7" s="6"/>
      <c r="AH7" s="6"/>
      <c r="AI7" s="17"/>
      <c r="AJ7" s="6"/>
      <c r="AK7" s="6"/>
      <c r="AL7" s="6"/>
      <c r="AM7" s="6"/>
      <c r="AN7" s="6"/>
      <c r="AO7" s="22"/>
      <c r="AP7" s="22"/>
      <c r="AQ7" s="22"/>
      <c r="AR7" s="22"/>
      <c r="AS7" s="22"/>
      <c r="AT7" s="17"/>
      <c r="AU7" s="23"/>
      <c r="AV7" s="17"/>
      <c r="AW7" s="21"/>
    </row>
    <row r="8" spans="1:49" s="14" customFormat="1" ht="36" x14ac:dyDescent="0.2">
      <c r="A8" s="47" t="s">
        <v>209</v>
      </c>
      <c r="B8" s="47" t="s">
        <v>132</v>
      </c>
      <c r="C8" s="48" t="s">
        <v>210</v>
      </c>
      <c r="D8" s="49" t="s">
        <v>211</v>
      </c>
      <c r="E8" s="50" t="s">
        <v>21</v>
      </c>
      <c r="F8" s="145">
        <v>16.896000000000001</v>
      </c>
      <c r="G8" s="145">
        <f>G7</f>
        <v>80.400000000000006</v>
      </c>
      <c r="H8" s="145">
        <v>4</v>
      </c>
      <c r="I8" s="145">
        <v>4</v>
      </c>
      <c r="J8" s="145">
        <f t="shared" si="1"/>
        <v>67.584000000000003</v>
      </c>
      <c r="K8" s="174">
        <f t="shared" si="2"/>
        <v>321.60000000000002</v>
      </c>
      <c r="L8" s="56">
        <f t="shared" si="0"/>
        <v>67.584000000000003</v>
      </c>
      <c r="M8" s="52">
        <f t="shared" si="3"/>
        <v>254.01600000000002</v>
      </c>
      <c r="N8" s="216">
        <f>K8-J8</f>
        <v>254.01600000000002</v>
      </c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21"/>
      <c r="AE8" s="21"/>
      <c r="AF8" s="6"/>
      <c r="AG8" s="6"/>
      <c r="AH8" s="6"/>
      <c r="AI8" s="17"/>
      <c r="AJ8" s="6"/>
      <c r="AK8" s="6"/>
      <c r="AL8" s="6"/>
      <c r="AM8" s="6"/>
      <c r="AN8" s="6"/>
      <c r="AO8" s="22"/>
      <c r="AP8" s="22"/>
      <c r="AQ8" s="22"/>
      <c r="AR8" s="22"/>
      <c r="AS8" s="22"/>
      <c r="AT8" s="17"/>
      <c r="AU8" s="23"/>
      <c r="AV8" s="17"/>
      <c r="AW8" s="21"/>
    </row>
    <row r="9" spans="1:49" s="14" customFormat="1" ht="48" x14ac:dyDescent="0.2">
      <c r="A9" s="47" t="s">
        <v>212</v>
      </c>
      <c r="B9" s="47" t="s">
        <v>132</v>
      </c>
      <c r="C9" s="48" t="s">
        <v>213</v>
      </c>
      <c r="D9" s="49" t="s">
        <v>352</v>
      </c>
      <c r="E9" s="50" t="s">
        <v>21</v>
      </c>
      <c r="F9" s="145">
        <v>2.1</v>
      </c>
      <c r="G9" s="145">
        <v>2.1</v>
      </c>
      <c r="H9" s="145">
        <v>88.25</v>
      </c>
      <c r="I9" s="166">
        <v>88.25</v>
      </c>
      <c r="J9" s="145">
        <f t="shared" si="1"/>
        <v>185.32500000000002</v>
      </c>
      <c r="K9" s="174">
        <f t="shared" si="2"/>
        <v>185.32500000000002</v>
      </c>
      <c r="L9" s="56">
        <f t="shared" si="0"/>
        <v>185.32500000000002</v>
      </c>
      <c r="M9" s="52">
        <f t="shared" si="3"/>
        <v>0</v>
      </c>
      <c r="N9" s="23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21"/>
      <c r="AE9" s="21"/>
      <c r="AF9" s="6"/>
      <c r="AG9" s="6"/>
      <c r="AH9" s="6"/>
      <c r="AI9" s="17"/>
      <c r="AJ9" s="6"/>
      <c r="AK9" s="6"/>
      <c r="AL9" s="6"/>
      <c r="AM9" s="6"/>
      <c r="AN9" s="6"/>
      <c r="AO9" s="22"/>
      <c r="AP9" s="22"/>
      <c r="AQ9" s="22"/>
      <c r="AR9" s="22"/>
      <c r="AS9" s="22"/>
      <c r="AT9" s="17"/>
      <c r="AU9" s="23"/>
      <c r="AV9" s="17"/>
      <c r="AW9" s="21"/>
    </row>
    <row r="10" spans="1:49" s="14" customFormat="1" ht="36" x14ac:dyDescent="0.2">
      <c r="A10" s="47" t="s">
        <v>214</v>
      </c>
      <c r="B10" s="47" t="s">
        <v>132</v>
      </c>
      <c r="C10" s="48" t="s">
        <v>30</v>
      </c>
      <c r="D10" s="49" t="s">
        <v>215</v>
      </c>
      <c r="E10" s="50" t="s">
        <v>21</v>
      </c>
      <c r="F10" s="145">
        <v>22.096</v>
      </c>
      <c r="G10" s="145">
        <v>22.096</v>
      </c>
      <c r="H10" s="145">
        <v>44.5</v>
      </c>
      <c r="I10" s="166">
        <v>44.5</v>
      </c>
      <c r="J10" s="145">
        <f t="shared" si="1"/>
        <v>983.27200000000005</v>
      </c>
      <c r="K10" s="174">
        <f t="shared" si="2"/>
        <v>983.27200000000005</v>
      </c>
      <c r="L10" s="56">
        <f t="shared" si="0"/>
        <v>983.27200000000005</v>
      </c>
      <c r="M10" s="52">
        <f t="shared" si="3"/>
        <v>0</v>
      </c>
      <c r="N10" s="23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21"/>
      <c r="AE10" s="21"/>
      <c r="AF10" s="6"/>
      <c r="AG10" s="6"/>
      <c r="AH10" s="6"/>
      <c r="AI10" s="17"/>
      <c r="AJ10" s="6"/>
      <c r="AK10" s="6"/>
      <c r="AL10" s="6"/>
      <c r="AM10" s="6"/>
      <c r="AN10" s="6"/>
      <c r="AO10" s="22"/>
      <c r="AP10" s="22"/>
      <c r="AQ10" s="22"/>
      <c r="AR10" s="22"/>
      <c r="AS10" s="22"/>
      <c r="AT10" s="17"/>
      <c r="AU10" s="23"/>
      <c r="AV10" s="17"/>
      <c r="AW10" s="21"/>
    </row>
    <row r="11" spans="1:49" s="14" customFormat="1" ht="36" x14ac:dyDescent="0.2">
      <c r="A11" s="47" t="s">
        <v>216</v>
      </c>
      <c r="B11" s="47" t="s">
        <v>132</v>
      </c>
      <c r="C11" s="48" t="s">
        <v>217</v>
      </c>
      <c r="D11" s="49" t="s">
        <v>218</v>
      </c>
      <c r="E11" s="50" t="s">
        <v>21</v>
      </c>
      <c r="F11" s="145">
        <v>22.096</v>
      </c>
      <c r="G11" s="145">
        <v>22.096</v>
      </c>
      <c r="H11" s="145">
        <v>35.25</v>
      </c>
      <c r="I11" s="166">
        <v>35.25</v>
      </c>
      <c r="J11" s="145">
        <f t="shared" si="1"/>
        <v>778.88400000000001</v>
      </c>
      <c r="K11" s="174">
        <f t="shared" si="2"/>
        <v>778.88400000000001</v>
      </c>
      <c r="L11" s="56">
        <f t="shared" si="0"/>
        <v>778.88400000000001</v>
      </c>
      <c r="M11" s="52">
        <f t="shared" si="3"/>
        <v>0</v>
      </c>
      <c r="N11" s="23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21"/>
      <c r="AE11" s="21"/>
      <c r="AF11" s="6"/>
      <c r="AG11" s="6"/>
      <c r="AH11" s="6"/>
      <c r="AI11" s="17"/>
      <c r="AJ11" s="6"/>
      <c r="AK11" s="6"/>
      <c r="AL11" s="6"/>
      <c r="AM11" s="6"/>
      <c r="AN11" s="6"/>
      <c r="AO11" s="22"/>
      <c r="AP11" s="22"/>
      <c r="AQ11" s="22"/>
      <c r="AR11" s="22"/>
      <c r="AS11" s="22"/>
      <c r="AT11" s="17"/>
      <c r="AU11" s="23"/>
      <c r="AV11" s="17"/>
      <c r="AW11" s="21"/>
    </row>
    <row r="12" spans="1:49" s="14" customFormat="1" ht="24" x14ac:dyDescent="0.2">
      <c r="A12" s="47" t="s">
        <v>219</v>
      </c>
      <c r="B12" s="47" t="s">
        <v>132</v>
      </c>
      <c r="C12" s="48" t="s">
        <v>220</v>
      </c>
      <c r="D12" s="49" t="s">
        <v>221</v>
      </c>
      <c r="E12" s="50" t="s">
        <v>26</v>
      </c>
      <c r="F12" s="145">
        <v>50</v>
      </c>
      <c r="G12" s="145">
        <v>50</v>
      </c>
      <c r="H12" s="145">
        <v>0.25</v>
      </c>
      <c r="I12" s="145">
        <v>0.25</v>
      </c>
      <c r="J12" s="145">
        <f t="shared" si="1"/>
        <v>12.5</v>
      </c>
      <c r="K12" s="174">
        <f t="shared" si="2"/>
        <v>12.5</v>
      </c>
      <c r="L12" s="56">
        <f>F12*H12</f>
        <v>12.5</v>
      </c>
      <c r="M12" s="52">
        <f t="shared" si="3"/>
        <v>0</v>
      </c>
      <c r="N12" s="23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21"/>
      <c r="AE12" s="21"/>
      <c r="AF12" s="6"/>
      <c r="AG12" s="6"/>
      <c r="AH12" s="6"/>
      <c r="AI12" s="17"/>
      <c r="AJ12" s="6"/>
      <c r="AK12" s="6"/>
      <c r="AL12" s="6"/>
      <c r="AM12" s="6"/>
      <c r="AN12" s="6"/>
      <c r="AO12" s="22"/>
      <c r="AP12" s="22"/>
      <c r="AQ12" s="22"/>
      <c r="AR12" s="22"/>
      <c r="AS12" s="22"/>
      <c r="AT12" s="17"/>
      <c r="AU12" s="23"/>
      <c r="AV12" s="17"/>
      <c r="AW12" s="21"/>
    </row>
    <row r="13" spans="1:49" s="14" customFormat="1" ht="24" x14ac:dyDescent="0.2">
      <c r="A13" s="60" t="s">
        <v>222</v>
      </c>
      <c r="B13" s="60" t="s">
        <v>84</v>
      </c>
      <c r="C13" s="61" t="s">
        <v>223</v>
      </c>
      <c r="D13" s="62" t="s">
        <v>224</v>
      </c>
      <c r="E13" s="63" t="s">
        <v>198</v>
      </c>
      <c r="F13" s="167">
        <v>1.5</v>
      </c>
      <c r="G13" s="167">
        <v>1.5</v>
      </c>
      <c r="H13" s="167">
        <v>1</v>
      </c>
      <c r="I13" s="167">
        <v>1</v>
      </c>
      <c r="J13" s="145">
        <f t="shared" si="1"/>
        <v>1.5</v>
      </c>
      <c r="K13" s="174">
        <f t="shared" si="2"/>
        <v>1.5</v>
      </c>
      <c r="L13" s="56">
        <f>F13*H13</f>
        <v>1.5</v>
      </c>
      <c r="M13" s="52">
        <f t="shared" si="3"/>
        <v>0</v>
      </c>
      <c r="N13" s="23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21"/>
      <c r="AE13" s="21"/>
      <c r="AF13" s="6"/>
      <c r="AG13" s="6"/>
      <c r="AH13" s="6"/>
      <c r="AI13" s="17"/>
      <c r="AJ13" s="6"/>
      <c r="AK13" s="6"/>
      <c r="AL13" s="6"/>
      <c r="AM13" s="6"/>
      <c r="AN13" s="6"/>
      <c r="AO13" s="22"/>
      <c r="AP13" s="22"/>
      <c r="AQ13" s="22"/>
      <c r="AR13" s="22"/>
      <c r="AS13" s="22"/>
      <c r="AT13" s="17"/>
      <c r="AU13" s="23"/>
      <c r="AV13" s="17"/>
      <c r="AW13" s="21"/>
    </row>
    <row r="14" spans="1:49" s="14" customFormat="1" ht="30" x14ac:dyDescent="0.2">
      <c r="A14" s="47" t="s">
        <v>225</v>
      </c>
      <c r="B14" s="47" t="s">
        <v>132</v>
      </c>
      <c r="C14" s="48" t="s">
        <v>226</v>
      </c>
      <c r="D14" s="54" t="s">
        <v>227</v>
      </c>
      <c r="E14" s="50" t="s">
        <v>26</v>
      </c>
      <c r="F14" s="145">
        <v>50</v>
      </c>
      <c r="G14" s="145">
        <v>50</v>
      </c>
      <c r="H14" s="145">
        <v>0.5</v>
      </c>
      <c r="I14" s="145">
        <v>0.5</v>
      </c>
      <c r="J14" s="145">
        <f t="shared" si="1"/>
        <v>25</v>
      </c>
      <c r="K14" s="174">
        <f t="shared" si="2"/>
        <v>25</v>
      </c>
      <c r="L14" s="56">
        <f>F14*H14</f>
        <v>25</v>
      </c>
      <c r="M14" s="52">
        <f t="shared" si="3"/>
        <v>0</v>
      </c>
      <c r="N14" s="23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21"/>
      <c r="AE14" s="21"/>
      <c r="AF14" s="6"/>
      <c r="AG14" s="6"/>
      <c r="AH14" s="6"/>
      <c r="AI14" s="17"/>
      <c r="AJ14" s="6"/>
      <c r="AK14" s="6"/>
      <c r="AL14" s="6"/>
      <c r="AM14" s="6"/>
      <c r="AN14" s="6"/>
      <c r="AO14" s="22"/>
      <c r="AP14" s="22"/>
      <c r="AQ14" s="22"/>
      <c r="AR14" s="22"/>
      <c r="AS14" s="22"/>
      <c r="AT14" s="17"/>
      <c r="AU14" s="23"/>
      <c r="AV14" s="17"/>
      <c r="AW14" s="21"/>
    </row>
    <row r="15" spans="1:49" s="14" customFormat="1" ht="24" x14ac:dyDescent="0.2">
      <c r="A15" s="47" t="s">
        <v>228</v>
      </c>
      <c r="B15" s="47" t="s">
        <v>132</v>
      </c>
      <c r="C15" s="48" t="s">
        <v>229</v>
      </c>
      <c r="D15" s="49" t="s">
        <v>230</v>
      </c>
      <c r="E15" s="50" t="s">
        <v>26</v>
      </c>
      <c r="F15" s="145">
        <v>50</v>
      </c>
      <c r="G15" s="145">
        <v>50</v>
      </c>
      <c r="H15" s="145">
        <v>0.5</v>
      </c>
      <c r="I15" s="145">
        <v>0.5</v>
      </c>
      <c r="J15" s="145">
        <f t="shared" si="1"/>
        <v>25</v>
      </c>
      <c r="K15" s="174">
        <f t="shared" si="2"/>
        <v>25</v>
      </c>
      <c r="L15" s="56">
        <f>F15*H15</f>
        <v>25</v>
      </c>
      <c r="M15" s="52">
        <f t="shared" si="3"/>
        <v>0</v>
      </c>
      <c r="N15" s="23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21"/>
      <c r="AE15" s="21"/>
      <c r="AF15" s="6"/>
      <c r="AG15" s="6"/>
      <c r="AH15" s="6"/>
      <c r="AI15" s="17"/>
      <c r="AJ15" s="6"/>
      <c r="AK15" s="6"/>
      <c r="AL15" s="6"/>
      <c r="AM15" s="6"/>
      <c r="AN15" s="6"/>
      <c r="AO15" s="22"/>
      <c r="AP15" s="22"/>
      <c r="AQ15" s="22"/>
      <c r="AR15" s="22"/>
      <c r="AS15" s="22"/>
      <c r="AT15" s="17"/>
      <c r="AU15" s="23"/>
      <c r="AV15" s="17"/>
      <c r="AW15" s="21"/>
    </row>
    <row r="16" spans="1:49" s="14" customFormat="1" ht="30" x14ac:dyDescent="0.2">
      <c r="A16" s="47" t="s">
        <v>231</v>
      </c>
      <c r="B16" s="47" t="s">
        <v>132</v>
      </c>
      <c r="C16" s="48" t="s">
        <v>232</v>
      </c>
      <c r="D16" s="54" t="s">
        <v>233</v>
      </c>
      <c r="E16" s="50" t="s">
        <v>26</v>
      </c>
      <c r="F16" s="145">
        <v>50</v>
      </c>
      <c r="G16" s="145">
        <v>50</v>
      </c>
      <c r="H16" s="145">
        <v>0.5</v>
      </c>
      <c r="I16" s="145">
        <v>0.5</v>
      </c>
      <c r="J16" s="145">
        <f t="shared" si="1"/>
        <v>25</v>
      </c>
      <c r="K16" s="174">
        <f t="shared" si="2"/>
        <v>25</v>
      </c>
      <c r="L16" s="56">
        <f>F16*H16</f>
        <v>25</v>
      </c>
      <c r="M16" s="52">
        <f t="shared" si="3"/>
        <v>0</v>
      </c>
      <c r="N16" s="23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21"/>
      <c r="AE16" s="21"/>
      <c r="AF16" s="6"/>
      <c r="AG16" s="6"/>
      <c r="AH16" s="6"/>
      <c r="AI16" s="17"/>
      <c r="AJ16" s="6"/>
      <c r="AK16" s="6"/>
      <c r="AL16" s="6"/>
      <c r="AM16" s="6"/>
      <c r="AN16" s="6"/>
      <c r="AO16" s="22"/>
      <c r="AP16" s="22"/>
      <c r="AQ16" s="22"/>
      <c r="AR16" s="22"/>
      <c r="AS16" s="22"/>
      <c r="AT16" s="17"/>
      <c r="AU16" s="23"/>
      <c r="AV16" s="17"/>
      <c r="AW16" s="21"/>
    </row>
    <row r="17" spans="1:49" s="14" customFormat="1" ht="30" x14ac:dyDescent="0.2">
      <c r="A17" s="47" t="s">
        <v>234</v>
      </c>
      <c r="B17" s="47" t="s">
        <v>132</v>
      </c>
      <c r="C17" s="48" t="s">
        <v>235</v>
      </c>
      <c r="D17" s="54" t="s">
        <v>236</v>
      </c>
      <c r="E17" s="50" t="s">
        <v>26</v>
      </c>
      <c r="F17" s="145">
        <v>50</v>
      </c>
      <c r="G17" s="145">
        <v>50</v>
      </c>
      <c r="H17" s="145">
        <v>0.5</v>
      </c>
      <c r="I17" s="145">
        <v>0.5</v>
      </c>
      <c r="J17" s="145">
        <f t="shared" si="1"/>
        <v>25</v>
      </c>
      <c r="K17" s="174">
        <f t="shared" si="2"/>
        <v>25</v>
      </c>
      <c r="L17" s="56">
        <v>0</v>
      </c>
      <c r="M17" s="52">
        <f t="shared" si="3"/>
        <v>25</v>
      </c>
      <c r="N17" s="23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21"/>
      <c r="AE17" s="21"/>
      <c r="AF17" s="6"/>
      <c r="AG17" s="6"/>
      <c r="AH17" s="6"/>
      <c r="AI17" s="17"/>
      <c r="AJ17" s="6"/>
      <c r="AK17" s="6"/>
      <c r="AL17" s="6"/>
      <c r="AM17" s="6"/>
      <c r="AN17" s="6"/>
      <c r="AO17" s="22"/>
      <c r="AP17" s="22"/>
      <c r="AQ17" s="22"/>
      <c r="AR17" s="22"/>
      <c r="AS17" s="22"/>
      <c r="AT17" s="17"/>
      <c r="AU17" s="23"/>
      <c r="AV17" s="17"/>
      <c r="AW17" s="21"/>
    </row>
    <row r="18" spans="1:49" s="14" customFormat="1" ht="15" x14ac:dyDescent="0.2">
      <c r="A18" s="47" t="s">
        <v>237</v>
      </c>
      <c r="B18" s="47" t="s">
        <v>132</v>
      </c>
      <c r="C18" s="48" t="s">
        <v>238</v>
      </c>
      <c r="D18" s="49" t="s">
        <v>239</v>
      </c>
      <c r="E18" s="50" t="s">
        <v>26</v>
      </c>
      <c r="F18" s="145">
        <v>50</v>
      </c>
      <c r="G18" s="145">
        <v>50</v>
      </c>
      <c r="H18" s="145">
        <v>0.5</v>
      </c>
      <c r="I18" s="145">
        <v>0.5</v>
      </c>
      <c r="J18" s="145">
        <f t="shared" si="1"/>
        <v>25</v>
      </c>
      <c r="K18" s="174">
        <f t="shared" si="2"/>
        <v>25</v>
      </c>
      <c r="L18" s="56">
        <v>23.597999999999999</v>
      </c>
      <c r="M18" s="52">
        <f t="shared" si="3"/>
        <v>1.402000000000001</v>
      </c>
      <c r="N18" s="23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21"/>
      <c r="AE18" s="21"/>
      <c r="AF18" s="6"/>
      <c r="AG18" s="6"/>
      <c r="AH18" s="6"/>
      <c r="AI18" s="17"/>
      <c r="AJ18" s="6"/>
      <c r="AK18" s="6"/>
      <c r="AL18" s="6"/>
      <c r="AM18" s="6"/>
      <c r="AN18" s="6"/>
      <c r="AO18" s="22"/>
      <c r="AP18" s="22"/>
      <c r="AQ18" s="22"/>
      <c r="AR18" s="22"/>
      <c r="AS18" s="22"/>
      <c r="AT18" s="17"/>
      <c r="AU18" s="23"/>
      <c r="AV18" s="17"/>
      <c r="AW18" s="21"/>
    </row>
    <row r="19" spans="1:49" s="14" customFormat="1" ht="30" x14ac:dyDescent="0.2">
      <c r="A19" s="47" t="s">
        <v>240</v>
      </c>
      <c r="B19" s="47" t="s">
        <v>132</v>
      </c>
      <c r="C19" s="48" t="s">
        <v>241</v>
      </c>
      <c r="D19" s="54" t="s">
        <v>242</v>
      </c>
      <c r="E19" s="50" t="s">
        <v>21</v>
      </c>
      <c r="F19" s="145">
        <v>0.5</v>
      </c>
      <c r="G19" s="145">
        <v>0.5</v>
      </c>
      <c r="H19" s="145">
        <v>1</v>
      </c>
      <c r="I19" s="145">
        <v>1</v>
      </c>
      <c r="J19" s="145">
        <f t="shared" si="1"/>
        <v>0.5</v>
      </c>
      <c r="K19" s="174">
        <f t="shared" si="2"/>
        <v>0.5</v>
      </c>
      <c r="L19" s="56">
        <v>0.5</v>
      </c>
      <c r="M19" s="52">
        <f t="shared" si="3"/>
        <v>0</v>
      </c>
      <c r="N19" s="23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21"/>
      <c r="AE19" s="21"/>
      <c r="AF19" s="6"/>
      <c r="AG19" s="6"/>
      <c r="AH19" s="6"/>
      <c r="AI19" s="17"/>
      <c r="AJ19" s="6"/>
      <c r="AK19" s="6"/>
      <c r="AL19" s="6"/>
      <c r="AM19" s="6"/>
      <c r="AN19" s="6"/>
      <c r="AO19" s="22"/>
      <c r="AP19" s="22"/>
      <c r="AQ19" s="22"/>
      <c r="AR19" s="22"/>
      <c r="AS19" s="22"/>
      <c r="AT19" s="17"/>
      <c r="AU19" s="23"/>
      <c r="AV19" s="17"/>
      <c r="AW19" s="21"/>
    </row>
    <row r="20" spans="1:49" s="14" customFormat="1" ht="15" x14ac:dyDescent="0.25">
      <c r="A20" s="133"/>
      <c r="B20" s="134" t="s">
        <v>131</v>
      </c>
      <c r="C20" s="134" t="s">
        <v>8</v>
      </c>
      <c r="D20" s="134" t="s">
        <v>135</v>
      </c>
      <c r="E20" s="133"/>
      <c r="F20" s="168"/>
      <c r="G20" s="136"/>
      <c r="H20" s="136"/>
      <c r="I20" s="136"/>
      <c r="J20" s="136">
        <f>SUM(J21:J29)</f>
        <v>15812.909999999998</v>
      </c>
      <c r="K20" s="136">
        <f>SUM(K21:K29)</f>
        <v>15759.15</v>
      </c>
      <c r="L20" s="64">
        <f>SUM(L21:L29)</f>
        <v>15138.669999999998</v>
      </c>
      <c r="M20" s="46">
        <f>SUM(M21:M29)</f>
        <v>620.48</v>
      </c>
      <c r="N20" s="214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19"/>
      <c r="AE20" s="19"/>
      <c r="AF20" s="9"/>
      <c r="AG20" s="9"/>
      <c r="AH20" s="9"/>
      <c r="AI20" s="10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20"/>
      <c r="AV20" s="9"/>
      <c r="AW20" s="9"/>
    </row>
    <row r="21" spans="1:49" s="14" customFormat="1" ht="24" x14ac:dyDescent="0.2">
      <c r="A21" s="47" t="s">
        <v>243</v>
      </c>
      <c r="B21" s="47" t="s">
        <v>132</v>
      </c>
      <c r="C21" s="48" t="s">
        <v>244</v>
      </c>
      <c r="D21" s="49" t="s">
        <v>355</v>
      </c>
      <c r="E21" s="50" t="s">
        <v>21</v>
      </c>
      <c r="F21" s="145">
        <v>8.6189999999999998</v>
      </c>
      <c r="G21" s="147">
        <v>8.6189999999999998</v>
      </c>
      <c r="H21" s="145">
        <v>215</v>
      </c>
      <c r="I21" s="166">
        <v>215</v>
      </c>
      <c r="J21" s="145">
        <f>F21*H21</f>
        <v>1853.085</v>
      </c>
      <c r="K21" s="169">
        <f>G21*I21</f>
        <v>1853.085</v>
      </c>
      <c r="L21" s="56">
        <f>F21*H21</f>
        <v>1853.085</v>
      </c>
      <c r="M21" s="52">
        <f>K21-L21</f>
        <v>0</v>
      </c>
      <c r="N21" s="23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21"/>
      <c r="AE21" s="21"/>
      <c r="AF21" s="6"/>
      <c r="AG21" s="6"/>
      <c r="AH21" s="6"/>
      <c r="AI21" s="17"/>
      <c r="AJ21" s="6"/>
      <c r="AK21" s="6"/>
      <c r="AL21" s="6"/>
      <c r="AM21" s="6"/>
      <c r="AN21" s="6"/>
      <c r="AO21" s="22"/>
      <c r="AP21" s="22"/>
      <c r="AQ21" s="22"/>
      <c r="AR21" s="22"/>
      <c r="AS21" s="22"/>
      <c r="AT21" s="17"/>
      <c r="AU21" s="23"/>
      <c r="AV21" s="17"/>
      <c r="AW21" s="21"/>
    </row>
    <row r="22" spans="1:49" s="14" customFormat="1" ht="36" x14ac:dyDescent="0.2">
      <c r="A22" s="47" t="s">
        <v>245</v>
      </c>
      <c r="B22" s="47" t="s">
        <v>132</v>
      </c>
      <c r="C22" s="48" t="s">
        <v>246</v>
      </c>
      <c r="D22" s="49" t="s">
        <v>247</v>
      </c>
      <c r="E22" s="50" t="s">
        <v>26</v>
      </c>
      <c r="F22" s="145">
        <v>16.8</v>
      </c>
      <c r="G22" s="147">
        <v>0</v>
      </c>
      <c r="H22" s="145">
        <v>2</v>
      </c>
      <c r="I22" s="166">
        <v>2</v>
      </c>
      <c r="J22" s="145">
        <f t="shared" ref="J22:J29" si="4">F22*H22</f>
        <v>33.6</v>
      </c>
      <c r="K22" s="169">
        <f t="shared" ref="K22:K29" si="5">G22*I22</f>
        <v>0</v>
      </c>
      <c r="L22" s="56">
        <f>F22*H22</f>
        <v>33.6</v>
      </c>
      <c r="M22" s="52">
        <f t="shared" ref="M22:M29" si="6">K22-L22</f>
        <v>-33.6</v>
      </c>
      <c r="N22" s="215">
        <f>K22-J22</f>
        <v>-33.6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21"/>
      <c r="AE22" s="21"/>
      <c r="AF22" s="6"/>
      <c r="AG22" s="6"/>
      <c r="AH22" s="6"/>
      <c r="AI22" s="17"/>
      <c r="AJ22" s="6"/>
      <c r="AK22" s="6"/>
      <c r="AL22" s="6"/>
      <c r="AM22" s="6"/>
      <c r="AN22" s="6"/>
      <c r="AO22" s="22"/>
      <c r="AP22" s="22"/>
      <c r="AQ22" s="22"/>
      <c r="AR22" s="22"/>
      <c r="AS22" s="22"/>
      <c r="AT22" s="17"/>
      <c r="AU22" s="23"/>
      <c r="AV22" s="17"/>
      <c r="AW22" s="21"/>
    </row>
    <row r="23" spans="1:49" s="14" customFormat="1" ht="48" x14ac:dyDescent="0.2">
      <c r="A23" s="60" t="s">
        <v>248</v>
      </c>
      <c r="B23" s="60" t="s">
        <v>84</v>
      </c>
      <c r="C23" s="61" t="s">
        <v>249</v>
      </c>
      <c r="D23" s="62" t="s">
        <v>250</v>
      </c>
      <c r="E23" s="63" t="s">
        <v>26</v>
      </c>
      <c r="F23" s="167">
        <v>20.16</v>
      </c>
      <c r="G23" s="147">
        <v>0</v>
      </c>
      <c r="H23" s="167">
        <v>1</v>
      </c>
      <c r="I23" s="170">
        <v>1</v>
      </c>
      <c r="J23" s="145">
        <f t="shared" si="4"/>
        <v>20.16</v>
      </c>
      <c r="K23" s="169">
        <f t="shared" si="5"/>
        <v>0</v>
      </c>
      <c r="L23" s="56">
        <f>F23*H23</f>
        <v>20.16</v>
      </c>
      <c r="M23" s="52">
        <f t="shared" si="6"/>
        <v>-20.16</v>
      </c>
      <c r="N23" s="215">
        <f>K23-J23</f>
        <v>-20.16</v>
      </c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21"/>
      <c r="AE23" s="21"/>
      <c r="AF23" s="6"/>
      <c r="AG23" s="6"/>
      <c r="AH23" s="6"/>
      <c r="AI23" s="17"/>
      <c r="AJ23" s="6"/>
      <c r="AK23" s="6"/>
      <c r="AL23" s="6"/>
      <c r="AM23" s="6"/>
      <c r="AN23" s="6"/>
      <c r="AO23" s="22"/>
      <c r="AP23" s="22"/>
      <c r="AQ23" s="22"/>
      <c r="AR23" s="22"/>
      <c r="AS23" s="22"/>
      <c r="AT23" s="17"/>
      <c r="AU23" s="23"/>
      <c r="AV23" s="17"/>
      <c r="AW23" s="21"/>
    </row>
    <row r="24" spans="1:49" s="14" customFormat="1" ht="12" x14ac:dyDescent="0.2">
      <c r="A24" s="47" t="s">
        <v>251</v>
      </c>
      <c r="B24" s="47" t="s">
        <v>132</v>
      </c>
      <c r="C24" s="48" t="s">
        <v>252</v>
      </c>
      <c r="D24" s="49" t="s">
        <v>253</v>
      </c>
      <c r="E24" s="50" t="s">
        <v>21</v>
      </c>
      <c r="F24" s="145">
        <v>2.0409999999999999</v>
      </c>
      <c r="G24" s="145">
        <v>2.0409999999999999</v>
      </c>
      <c r="H24" s="145">
        <v>75</v>
      </c>
      <c r="I24" s="166">
        <v>75</v>
      </c>
      <c r="J24" s="145">
        <f t="shared" si="4"/>
        <v>153.07499999999999</v>
      </c>
      <c r="K24" s="169">
        <f t="shared" si="5"/>
        <v>153.07499999999999</v>
      </c>
      <c r="L24" s="56">
        <f>F24*H24</f>
        <v>153.07499999999999</v>
      </c>
      <c r="M24" s="52">
        <f t="shared" si="6"/>
        <v>0</v>
      </c>
      <c r="N24" s="23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21"/>
      <c r="AE24" s="21"/>
      <c r="AF24" s="6"/>
      <c r="AG24" s="6"/>
      <c r="AH24" s="6"/>
      <c r="AI24" s="17"/>
      <c r="AJ24" s="6"/>
      <c r="AK24" s="6"/>
      <c r="AL24" s="6"/>
      <c r="AM24" s="6"/>
      <c r="AN24" s="6"/>
      <c r="AO24" s="22"/>
      <c r="AP24" s="22"/>
      <c r="AQ24" s="22"/>
      <c r="AR24" s="22"/>
      <c r="AS24" s="22"/>
      <c r="AT24" s="17"/>
      <c r="AU24" s="23"/>
      <c r="AV24" s="17"/>
      <c r="AW24" s="21"/>
    </row>
    <row r="25" spans="1:49" s="14" customFormat="1" ht="36" x14ac:dyDescent="0.2">
      <c r="A25" s="47" t="s">
        <v>254</v>
      </c>
      <c r="B25" s="47" t="s">
        <v>132</v>
      </c>
      <c r="C25" s="48" t="s">
        <v>255</v>
      </c>
      <c r="D25" s="49" t="s">
        <v>256</v>
      </c>
      <c r="E25" s="50" t="s">
        <v>38</v>
      </c>
      <c r="F25" s="145">
        <v>34.200000000000003</v>
      </c>
      <c r="G25" s="147">
        <v>34.200000000000003</v>
      </c>
      <c r="H25" s="145">
        <v>300</v>
      </c>
      <c r="I25" s="166">
        <v>300</v>
      </c>
      <c r="J25" s="145">
        <f t="shared" si="4"/>
        <v>10260</v>
      </c>
      <c r="K25" s="169">
        <f t="shared" si="5"/>
        <v>10260</v>
      </c>
      <c r="L25" s="56">
        <f>F25*H25</f>
        <v>10260</v>
      </c>
      <c r="M25" s="52">
        <f t="shared" si="6"/>
        <v>0</v>
      </c>
      <c r="N25" s="23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21"/>
      <c r="AE25" s="21"/>
      <c r="AF25" s="6"/>
      <c r="AG25" s="6"/>
      <c r="AH25" s="6"/>
      <c r="AI25" s="17"/>
      <c r="AJ25" s="6"/>
      <c r="AK25" s="6"/>
      <c r="AL25" s="6"/>
      <c r="AM25" s="6"/>
      <c r="AN25" s="6"/>
      <c r="AO25" s="22"/>
      <c r="AP25" s="22"/>
      <c r="AQ25" s="22"/>
      <c r="AR25" s="22"/>
      <c r="AS25" s="22"/>
      <c r="AT25" s="17"/>
      <c r="AU25" s="23"/>
      <c r="AV25" s="17"/>
      <c r="AW25" s="21"/>
    </row>
    <row r="26" spans="1:49" s="14" customFormat="1" ht="24" x14ac:dyDescent="0.2">
      <c r="A26" s="47" t="s">
        <v>257</v>
      </c>
      <c r="B26" s="47" t="s">
        <v>132</v>
      </c>
      <c r="C26" s="48" t="s">
        <v>258</v>
      </c>
      <c r="D26" s="49" t="s">
        <v>259</v>
      </c>
      <c r="E26" s="50" t="s">
        <v>21</v>
      </c>
      <c r="F26" s="145">
        <v>20.495999999999999</v>
      </c>
      <c r="G26" s="145">
        <v>20.495999999999999</v>
      </c>
      <c r="H26" s="145">
        <v>75</v>
      </c>
      <c r="I26" s="166">
        <v>75</v>
      </c>
      <c r="J26" s="145">
        <f t="shared" si="4"/>
        <v>1537.1999999999998</v>
      </c>
      <c r="K26" s="169">
        <f t="shared" si="5"/>
        <v>1537.1999999999998</v>
      </c>
      <c r="L26" s="56">
        <f>H26*F26</f>
        <v>1537.1999999999998</v>
      </c>
      <c r="M26" s="52">
        <f t="shared" si="6"/>
        <v>0</v>
      </c>
      <c r="N26" s="23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21"/>
      <c r="AE26" s="21"/>
      <c r="AF26" s="6"/>
      <c r="AG26" s="6"/>
      <c r="AH26" s="6"/>
      <c r="AI26" s="17"/>
      <c r="AJ26" s="6"/>
      <c r="AK26" s="6"/>
      <c r="AL26" s="6"/>
      <c r="AM26" s="6"/>
      <c r="AN26" s="6"/>
      <c r="AO26" s="22"/>
      <c r="AP26" s="22"/>
      <c r="AQ26" s="22"/>
      <c r="AR26" s="22"/>
      <c r="AS26" s="22"/>
      <c r="AT26" s="17"/>
      <c r="AU26" s="23"/>
      <c r="AV26" s="17"/>
      <c r="AW26" s="21"/>
    </row>
    <row r="27" spans="1:49" s="14" customFormat="1" ht="30" x14ac:dyDescent="0.2">
      <c r="A27" s="47" t="s">
        <v>260</v>
      </c>
      <c r="B27" s="47" t="s">
        <v>132</v>
      </c>
      <c r="C27" s="48" t="s">
        <v>261</v>
      </c>
      <c r="D27" s="54" t="s">
        <v>262</v>
      </c>
      <c r="E27" s="50" t="s">
        <v>26</v>
      </c>
      <c r="F27" s="145">
        <v>92.16</v>
      </c>
      <c r="G27" s="145">
        <v>92.16</v>
      </c>
      <c r="H27" s="145">
        <v>12</v>
      </c>
      <c r="I27" s="166">
        <v>12</v>
      </c>
      <c r="J27" s="145">
        <f t="shared" si="4"/>
        <v>1105.92</v>
      </c>
      <c r="K27" s="169">
        <f t="shared" si="5"/>
        <v>1105.92</v>
      </c>
      <c r="L27" s="56">
        <v>528</v>
      </c>
      <c r="M27" s="52">
        <f t="shared" si="6"/>
        <v>577.92000000000007</v>
      </c>
      <c r="N27" s="23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21"/>
      <c r="AE27" s="21"/>
      <c r="AF27" s="6"/>
      <c r="AG27" s="6"/>
      <c r="AH27" s="6"/>
      <c r="AI27" s="17"/>
      <c r="AJ27" s="6"/>
      <c r="AK27" s="6"/>
      <c r="AL27" s="6"/>
      <c r="AM27" s="6"/>
      <c r="AN27" s="6"/>
      <c r="AO27" s="22"/>
      <c r="AP27" s="22"/>
      <c r="AQ27" s="22"/>
      <c r="AR27" s="22"/>
      <c r="AS27" s="22"/>
      <c r="AT27" s="17"/>
      <c r="AU27" s="23"/>
      <c r="AV27" s="17"/>
      <c r="AW27" s="21"/>
    </row>
    <row r="28" spans="1:49" s="14" customFormat="1" ht="30" x14ac:dyDescent="0.2">
      <c r="A28" s="47" t="s">
        <v>263</v>
      </c>
      <c r="B28" s="47" t="s">
        <v>132</v>
      </c>
      <c r="C28" s="48" t="s">
        <v>264</v>
      </c>
      <c r="D28" s="54" t="s">
        <v>265</v>
      </c>
      <c r="E28" s="50" t="s">
        <v>26</v>
      </c>
      <c r="F28" s="145">
        <v>92.16</v>
      </c>
      <c r="G28" s="145">
        <v>92.16</v>
      </c>
      <c r="H28" s="145">
        <v>2</v>
      </c>
      <c r="I28" s="166">
        <v>2</v>
      </c>
      <c r="J28" s="145">
        <f t="shared" si="4"/>
        <v>184.32</v>
      </c>
      <c r="K28" s="169">
        <f t="shared" si="5"/>
        <v>184.32</v>
      </c>
      <c r="L28" s="56">
        <v>88</v>
      </c>
      <c r="M28" s="52">
        <f t="shared" si="6"/>
        <v>96.32</v>
      </c>
      <c r="N28" s="23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21"/>
      <c r="AE28" s="21"/>
      <c r="AF28" s="6"/>
      <c r="AG28" s="6"/>
      <c r="AH28" s="6"/>
      <c r="AI28" s="17"/>
      <c r="AJ28" s="6"/>
      <c r="AK28" s="6"/>
      <c r="AL28" s="6"/>
      <c r="AM28" s="6"/>
      <c r="AN28" s="6"/>
      <c r="AO28" s="22"/>
      <c r="AP28" s="22"/>
      <c r="AQ28" s="22"/>
      <c r="AR28" s="22"/>
      <c r="AS28" s="22"/>
      <c r="AT28" s="17"/>
      <c r="AU28" s="23"/>
      <c r="AV28" s="17"/>
      <c r="AW28" s="21"/>
    </row>
    <row r="29" spans="1:49" s="14" customFormat="1" ht="30" x14ac:dyDescent="0.2">
      <c r="A29" s="47" t="s">
        <v>266</v>
      </c>
      <c r="B29" s="47" t="s">
        <v>132</v>
      </c>
      <c r="C29" s="48" t="s">
        <v>267</v>
      </c>
      <c r="D29" s="54" t="s">
        <v>268</v>
      </c>
      <c r="E29" s="50" t="s">
        <v>95</v>
      </c>
      <c r="F29" s="145">
        <v>0.78300000000000003</v>
      </c>
      <c r="G29" s="145">
        <v>0.78300000000000003</v>
      </c>
      <c r="H29" s="145">
        <v>850</v>
      </c>
      <c r="I29" s="166">
        <v>850</v>
      </c>
      <c r="J29" s="145">
        <f t="shared" si="4"/>
        <v>665.55000000000007</v>
      </c>
      <c r="K29" s="169">
        <f t="shared" si="5"/>
        <v>665.55000000000007</v>
      </c>
      <c r="L29" s="56">
        <v>665.55</v>
      </c>
      <c r="M29" s="52">
        <f t="shared" si="6"/>
        <v>0</v>
      </c>
      <c r="N29" s="23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21"/>
      <c r="AE29" s="21"/>
      <c r="AF29" s="6"/>
      <c r="AG29" s="6"/>
      <c r="AH29" s="6"/>
      <c r="AI29" s="17"/>
      <c r="AJ29" s="6"/>
      <c r="AK29" s="6"/>
      <c r="AL29" s="6"/>
      <c r="AM29" s="6"/>
      <c r="AN29" s="6"/>
      <c r="AO29" s="22"/>
      <c r="AP29" s="22"/>
      <c r="AQ29" s="22"/>
      <c r="AR29" s="22"/>
      <c r="AS29" s="22"/>
      <c r="AT29" s="17"/>
      <c r="AU29" s="23"/>
      <c r="AV29" s="17"/>
      <c r="AW29" s="21"/>
    </row>
    <row r="30" spans="1:49" s="14" customFormat="1" ht="15" x14ac:dyDescent="0.25">
      <c r="A30" s="133"/>
      <c r="B30" s="134" t="s">
        <v>131</v>
      </c>
      <c r="C30" s="134" t="s">
        <v>9</v>
      </c>
      <c r="D30" s="134" t="s">
        <v>269</v>
      </c>
      <c r="E30" s="133"/>
      <c r="F30" s="168"/>
      <c r="G30" s="136"/>
      <c r="H30" s="136"/>
      <c r="I30" s="136"/>
      <c r="J30" s="136">
        <f>SUM(J31:J35)</f>
        <v>994.44625000000019</v>
      </c>
      <c r="K30" s="136">
        <f>SUM(K31:K35)</f>
        <v>1006.6525000000001</v>
      </c>
      <c r="L30" s="58">
        <f>SUM(L31:L35)</f>
        <v>4912.6529999999993</v>
      </c>
      <c r="M30" s="46">
        <f>SUM(M31:M35)</f>
        <v>-3906.0005000000001</v>
      </c>
      <c r="N30" s="214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19"/>
      <c r="AE30" s="19"/>
      <c r="AF30" s="9"/>
      <c r="AG30" s="9"/>
      <c r="AH30" s="9"/>
      <c r="AI30" s="10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20"/>
      <c r="AV30" s="9"/>
      <c r="AW30" s="9"/>
    </row>
    <row r="31" spans="1:49" s="14" customFormat="1" ht="36" x14ac:dyDescent="0.2">
      <c r="A31" s="47" t="s">
        <v>270</v>
      </c>
      <c r="B31" s="47" t="s">
        <v>132</v>
      </c>
      <c r="C31" s="48" t="s">
        <v>271</v>
      </c>
      <c r="D31" s="49" t="s">
        <v>272</v>
      </c>
      <c r="E31" s="50" t="s">
        <v>21</v>
      </c>
      <c r="F31" s="145">
        <v>0.22500000000000001</v>
      </c>
      <c r="G31" s="145">
        <v>0.25</v>
      </c>
      <c r="H31" s="145">
        <v>488.25</v>
      </c>
      <c r="I31" s="166">
        <v>488.25</v>
      </c>
      <c r="J31" s="145">
        <f t="shared" ref="J31:K35" si="7">F31*H31</f>
        <v>109.85625</v>
      </c>
      <c r="K31" s="169">
        <f t="shared" si="7"/>
        <v>122.0625</v>
      </c>
      <c r="L31" s="59">
        <v>4028.0630000000001</v>
      </c>
      <c r="M31" s="52">
        <f>K31-L31</f>
        <v>-3906.0005000000001</v>
      </c>
      <c r="N31" s="216">
        <f>K31-J31</f>
        <v>12.206249999999997</v>
      </c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21"/>
      <c r="AE31" s="21"/>
      <c r="AF31" s="6"/>
      <c r="AG31" s="6"/>
      <c r="AH31" s="6"/>
      <c r="AI31" s="17"/>
      <c r="AJ31" s="6"/>
      <c r="AK31" s="6"/>
      <c r="AL31" s="6"/>
      <c r="AM31" s="6"/>
      <c r="AN31" s="6"/>
      <c r="AO31" s="22"/>
      <c r="AP31" s="22"/>
      <c r="AQ31" s="22"/>
      <c r="AR31" s="22"/>
      <c r="AS31" s="22"/>
      <c r="AT31" s="17"/>
      <c r="AU31" s="23"/>
      <c r="AV31" s="17"/>
      <c r="AW31" s="21"/>
    </row>
    <row r="32" spans="1:49" s="14" customFormat="1" ht="24" x14ac:dyDescent="0.2">
      <c r="A32" s="47" t="s">
        <v>273</v>
      </c>
      <c r="B32" s="47" t="s">
        <v>132</v>
      </c>
      <c r="C32" s="48" t="s">
        <v>274</v>
      </c>
      <c r="D32" s="49" t="s">
        <v>275</v>
      </c>
      <c r="E32" s="50" t="s">
        <v>21</v>
      </c>
      <c r="F32" s="145">
        <v>5.7750000000000004</v>
      </c>
      <c r="G32" s="145">
        <v>5.7750000000000004</v>
      </c>
      <c r="H32" s="145">
        <v>70</v>
      </c>
      <c r="I32" s="145">
        <v>70</v>
      </c>
      <c r="J32" s="145">
        <f t="shared" si="7"/>
        <v>404.25</v>
      </c>
      <c r="K32" s="169">
        <f t="shared" si="7"/>
        <v>404.25</v>
      </c>
      <c r="L32" s="56">
        <f>F32*H32</f>
        <v>404.25</v>
      </c>
      <c r="M32" s="52">
        <f>K32-L32</f>
        <v>0</v>
      </c>
      <c r="N32" s="23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21"/>
      <c r="AE32" s="21"/>
      <c r="AF32" s="6"/>
      <c r="AG32" s="6"/>
      <c r="AH32" s="6"/>
      <c r="AI32" s="17"/>
      <c r="AJ32" s="6"/>
      <c r="AK32" s="6"/>
      <c r="AL32" s="6"/>
      <c r="AM32" s="6"/>
      <c r="AN32" s="6"/>
      <c r="AO32" s="22"/>
      <c r="AP32" s="22"/>
      <c r="AQ32" s="22"/>
      <c r="AR32" s="22"/>
      <c r="AS32" s="22"/>
      <c r="AT32" s="17"/>
      <c r="AU32" s="23"/>
      <c r="AV32" s="17"/>
      <c r="AW32" s="21"/>
    </row>
    <row r="33" spans="1:49" s="14" customFormat="1" ht="24" x14ac:dyDescent="0.2">
      <c r="A33" s="47" t="s">
        <v>276</v>
      </c>
      <c r="B33" s="47" t="s">
        <v>132</v>
      </c>
      <c r="C33" s="48" t="s">
        <v>277</v>
      </c>
      <c r="D33" s="49" t="s">
        <v>278</v>
      </c>
      <c r="E33" s="50" t="s">
        <v>26</v>
      </c>
      <c r="F33" s="145">
        <v>32.97</v>
      </c>
      <c r="G33" s="145">
        <v>32.97</v>
      </c>
      <c r="H33" s="145">
        <v>10</v>
      </c>
      <c r="I33" s="145">
        <v>10</v>
      </c>
      <c r="J33" s="145">
        <f t="shared" si="7"/>
        <v>329.7</v>
      </c>
      <c r="K33" s="169">
        <f t="shared" si="7"/>
        <v>329.7</v>
      </c>
      <c r="L33" s="56">
        <f>F33*H33</f>
        <v>329.7</v>
      </c>
      <c r="M33" s="52">
        <f>K33-L33</f>
        <v>0</v>
      </c>
      <c r="N33" s="23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21"/>
      <c r="AE33" s="21"/>
      <c r="AF33" s="6"/>
      <c r="AG33" s="6"/>
      <c r="AH33" s="6"/>
      <c r="AI33" s="17"/>
      <c r="AJ33" s="6"/>
      <c r="AK33" s="6"/>
      <c r="AL33" s="6"/>
      <c r="AM33" s="6"/>
      <c r="AN33" s="6"/>
      <c r="AO33" s="22"/>
      <c r="AP33" s="22"/>
      <c r="AQ33" s="22"/>
      <c r="AR33" s="22"/>
      <c r="AS33" s="22"/>
      <c r="AT33" s="17"/>
      <c r="AU33" s="23"/>
      <c r="AV33" s="17"/>
      <c r="AW33" s="21"/>
    </row>
    <row r="34" spans="1:49" s="14" customFormat="1" ht="24" x14ac:dyDescent="0.2">
      <c r="A34" s="47" t="s">
        <v>279</v>
      </c>
      <c r="B34" s="47" t="s">
        <v>132</v>
      </c>
      <c r="C34" s="48" t="s">
        <v>280</v>
      </c>
      <c r="D34" s="49" t="s">
        <v>281</v>
      </c>
      <c r="E34" s="50" t="s">
        <v>26</v>
      </c>
      <c r="F34" s="145">
        <v>32.97</v>
      </c>
      <c r="G34" s="145">
        <v>32.97</v>
      </c>
      <c r="H34" s="145">
        <v>2</v>
      </c>
      <c r="I34" s="145">
        <v>2</v>
      </c>
      <c r="J34" s="145">
        <f t="shared" si="7"/>
        <v>65.94</v>
      </c>
      <c r="K34" s="169">
        <f t="shared" si="7"/>
        <v>65.94</v>
      </c>
      <c r="L34" s="56">
        <f>F34*H34</f>
        <v>65.94</v>
      </c>
      <c r="M34" s="52">
        <f>K34-L34</f>
        <v>0</v>
      </c>
      <c r="N34" s="23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21"/>
      <c r="AE34" s="21"/>
      <c r="AF34" s="6"/>
      <c r="AG34" s="6"/>
      <c r="AH34" s="6"/>
      <c r="AI34" s="17"/>
      <c r="AJ34" s="6"/>
      <c r="AK34" s="6"/>
      <c r="AL34" s="6"/>
      <c r="AM34" s="6"/>
      <c r="AN34" s="6"/>
      <c r="AO34" s="22"/>
      <c r="AP34" s="22"/>
      <c r="AQ34" s="22"/>
      <c r="AR34" s="22"/>
      <c r="AS34" s="22"/>
      <c r="AT34" s="17"/>
      <c r="AU34" s="23"/>
      <c r="AV34" s="17"/>
      <c r="AW34" s="21"/>
    </row>
    <row r="35" spans="1:49" s="14" customFormat="1" ht="24" x14ac:dyDescent="0.2">
      <c r="A35" s="47" t="s">
        <v>282</v>
      </c>
      <c r="B35" s="47" t="s">
        <v>132</v>
      </c>
      <c r="C35" s="48" t="s">
        <v>283</v>
      </c>
      <c r="D35" s="49" t="s">
        <v>284</v>
      </c>
      <c r="E35" s="50" t="s">
        <v>95</v>
      </c>
      <c r="F35" s="145">
        <v>7.6999999999999999E-2</v>
      </c>
      <c r="G35" s="145">
        <v>7.6999999999999999E-2</v>
      </c>
      <c r="H35" s="145">
        <v>1100</v>
      </c>
      <c r="I35" s="145">
        <v>1100</v>
      </c>
      <c r="J35" s="145">
        <f t="shared" si="7"/>
        <v>84.7</v>
      </c>
      <c r="K35" s="169">
        <f t="shared" si="7"/>
        <v>84.7</v>
      </c>
      <c r="L35" s="56">
        <f>F35*H35</f>
        <v>84.7</v>
      </c>
      <c r="M35" s="52">
        <f>K35-L35</f>
        <v>0</v>
      </c>
      <c r="N35" s="23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21"/>
      <c r="AE35" s="21"/>
      <c r="AF35" s="6"/>
      <c r="AG35" s="6"/>
      <c r="AH35" s="6"/>
      <c r="AI35" s="17"/>
      <c r="AJ35" s="6"/>
      <c r="AK35" s="6"/>
      <c r="AL35" s="6"/>
      <c r="AM35" s="6"/>
      <c r="AN35" s="6"/>
      <c r="AO35" s="22"/>
      <c r="AP35" s="22"/>
      <c r="AQ35" s="22"/>
      <c r="AR35" s="22"/>
      <c r="AS35" s="22"/>
      <c r="AT35" s="17"/>
      <c r="AU35" s="23"/>
      <c r="AV35" s="17"/>
      <c r="AW35" s="21"/>
    </row>
    <row r="36" spans="1:49" s="14" customFormat="1" ht="15" x14ac:dyDescent="0.25">
      <c r="A36" s="133"/>
      <c r="B36" s="134" t="s">
        <v>131</v>
      </c>
      <c r="C36" s="134" t="s">
        <v>10</v>
      </c>
      <c r="D36" s="134" t="s">
        <v>39</v>
      </c>
      <c r="E36" s="133"/>
      <c r="F36" s="168"/>
      <c r="G36" s="136"/>
      <c r="H36" s="136"/>
      <c r="I36" s="136"/>
      <c r="J36" s="136">
        <f>SUM(J37:J41)</f>
        <v>19258.759999999998</v>
      </c>
      <c r="K36" s="136">
        <f>SUM(K37:K41)</f>
        <v>40988.160000000003</v>
      </c>
      <c r="L36" s="58">
        <f>SUM(L37:L41)</f>
        <v>19258.759999999998</v>
      </c>
      <c r="M36" s="46">
        <f>SUM(M37:M41)</f>
        <v>21729.4</v>
      </c>
      <c r="N36" s="214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19"/>
      <c r="AE36" s="19"/>
      <c r="AF36" s="9"/>
      <c r="AG36" s="9"/>
      <c r="AH36" s="9"/>
      <c r="AI36" s="10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20"/>
      <c r="AV36" s="9"/>
      <c r="AW36" s="9"/>
    </row>
    <row r="37" spans="1:49" s="14" customFormat="1" ht="72" x14ac:dyDescent="0.2">
      <c r="A37" s="47" t="s">
        <v>285</v>
      </c>
      <c r="B37" s="47" t="s">
        <v>132</v>
      </c>
      <c r="C37" s="48" t="s">
        <v>286</v>
      </c>
      <c r="D37" s="49" t="s">
        <v>287</v>
      </c>
      <c r="E37" s="50" t="s">
        <v>49</v>
      </c>
      <c r="F37" s="145">
        <v>268</v>
      </c>
      <c r="G37" s="147">
        <v>576</v>
      </c>
      <c r="H37" s="145">
        <v>43</v>
      </c>
      <c r="I37" s="145">
        <v>43</v>
      </c>
      <c r="J37" s="145">
        <f t="shared" ref="J37:K41" si="8">F37*H37</f>
        <v>11524</v>
      </c>
      <c r="K37" s="169">
        <f t="shared" si="8"/>
        <v>24768</v>
      </c>
      <c r="L37" s="56">
        <f>H37*F37</f>
        <v>11524</v>
      </c>
      <c r="M37" s="52">
        <f>K37-L37</f>
        <v>13244</v>
      </c>
      <c r="N37" s="216">
        <f>K37-J37</f>
        <v>13244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21"/>
      <c r="AE37" s="21"/>
      <c r="AF37" s="6"/>
      <c r="AG37" s="6"/>
      <c r="AH37" s="6"/>
      <c r="AI37" s="17"/>
      <c r="AJ37" s="6"/>
      <c r="AK37" s="6"/>
      <c r="AL37" s="6"/>
      <c r="AM37" s="6"/>
      <c r="AN37" s="6"/>
      <c r="AO37" s="22"/>
      <c r="AP37" s="22"/>
      <c r="AQ37" s="22"/>
      <c r="AR37" s="22"/>
      <c r="AS37" s="22"/>
      <c r="AT37" s="17"/>
      <c r="AU37" s="23"/>
      <c r="AV37" s="17"/>
      <c r="AW37" s="21"/>
    </row>
    <row r="38" spans="1:49" s="14" customFormat="1" ht="24" x14ac:dyDescent="0.2">
      <c r="A38" s="60" t="s">
        <v>288</v>
      </c>
      <c r="B38" s="60" t="s">
        <v>84</v>
      </c>
      <c r="C38" s="61" t="s">
        <v>289</v>
      </c>
      <c r="D38" s="62" t="s">
        <v>290</v>
      </c>
      <c r="E38" s="63" t="s">
        <v>49</v>
      </c>
      <c r="F38" s="167">
        <v>268</v>
      </c>
      <c r="G38" s="147">
        <v>576</v>
      </c>
      <c r="H38" s="167">
        <v>27.55</v>
      </c>
      <c r="I38" s="167">
        <v>27.55</v>
      </c>
      <c r="J38" s="145">
        <f t="shared" si="8"/>
        <v>7383.4000000000005</v>
      </c>
      <c r="K38" s="169">
        <f t="shared" si="8"/>
        <v>15868.800000000001</v>
      </c>
      <c r="L38" s="56">
        <f>H38*F38</f>
        <v>7383.4000000000005</v>
      </c>
      <c r="M38" s="52">
        <f>K38-L38</f>
        <v>8485.4000000000015</v>
      </c>
      <c r="N38" s="216">
        <f>K38-J38</f>
        <v>8485.4000000000015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21"/>
      <c r="AE38" s="21"/>
      <c r="AF38" s="6"/>
      <c r="AG38" s="6"/>
      <c r="AH38" s="6"/>
      <c r="AI38" s="17"/>
      <c r="AJ38" s="6"/>
      <c r="AK38" s="6"/>
      <c r="AL38" s="6"/>
      <c r="AM38" s="6"/>
      <c r="AN38" s="6"/>
      <c r="AO38" s="22"/>
      <c r="AP38" s="22"/>
      <c r="AQ38" s="22"/>
      <c r="AR38" s="22"/>
      <c r="AS38" s="22"/>
      <c r="AT38" s="17"/>
      <c r="AU38" s="23"/>
      <c r="AV38" s="17"/>
      <c r="AW38" s="21"/>
    </row>
    <row r="39" spans="1:49" s="14" customFormat="1" ht="36" x14ac:dyDescent="0.2">
      <c r="A39" s="47" t="s">
        <v>291</v>
      </c>
      <c r="B39" s="47" t="s">
        <v>132</v>
      </c>
      <c r="C39" s="48" t="s">
        <v>292</v>
      </c>
      <c r="D39" s="49" t="s">
        <v>293</v>
      </c>
      <c r="E39" s="50" t="s">
        <v>38</v>
      </c>
      <c r="F39" s="145">
        <v>18.3</v>
      </c>
      <c r="G39" s="145">
        <v>18.3</v>
      </c>
      <c r="H39" s="145">
        <v>12</v>
      </c>
      <c r="I39" s="145">
        <v>12</v>
      </c>
      <c r="J39" s="145">
        <f t="shared" si="8"/>
        <v>219.60000000000002</v>
      </c>
      <c r="K39" s="169">
        <f t="shared" si="8"/>
        <v>219.60000000000002</v>
      </c>
      <c r="L39" s="56">
        <f>F39*H39</f>
        <v>219.60000000000002</v>
      </c>
      <c r="M39" s="52">
        <f>K39-L39</f>
        <v>0</v>
      </c>
      <c r="N39" s="23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21"/>
      <c r="AE39" s="21"/>
      <c r="AF39" s="6"/>
      <c r="AG39" s="6"/>
      <c r="AH39" s="6"/>
      <c r="AI39" s="17"/>
      <c r="AJ39" s="6"/>
      <c r="AK39" s="6"/>
      <c r="AL39" s="6"/>
      <c r="AM39" s="6"/>
      <c r="AN39" s="6"/>
      <c r="AO39" s="22"/>
      <c r="AP39" s="22"/>
      <c r="AQ39" s="22"/>
      <c r="AR39" s="22"/>
      <c r="AS39" s="22"/>
      <c r="AT39" s="17"/>
      <c r="AU39" s="23"/>
      <c r="AV39" s="17"/>
      <c r="AW39" s="21"/>
    </row>
    <row r="40" spans="1:49" s="14" customFormat="1" ht="45" x14ac:dyDescent="0.2">
      <c r="A40" s="47" t="s">
        <v>294</v>
      </c>
      <c r="B40" s="47" t="s">
        <v>132</v>
      </c>
      <c r="C40" s="48" t="s">
        <v>295</v>
      </c>
      <c r="D40" s="54" t="s">
        <v>296</v>
      </c>
      <c r="E40" s="50" t="s">
        <v>26</v>
      </c>
      <c r="F40" s="145">
        <v>10.98</v>
      </c>
      <c r="G40" s="145">
        <v>10.98</v>
      </c>
      <c r="H40" s="145">
        <v>10</v>
      </c>
      <c r="I40" s="145">
        <v>10</v>
      </c>
      <c r="J40" s="145">
        <f t="shared" si="8"/>
        <v>109.80000000000001</v>
      </c>
      <c r="K40" s="169">
        <f t="shared" si="8"/>
        <v>109.80000000000001</v>
      </c>
      <c r="L40" s="56">
        <f>F40*H40</f>
        <v>109.80000000000001</v>
      </c>
      <c r="M40" s="52">
        <f>K40-L40</f>
        <v>0</v>
      </c>
      <c r="N40" s="23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21"/>
      <c r="AE40" s="21"/>
      <c r="AF40" s="6"/>
      <c r="AG40" s="6"/>
      <c r="AH40" s="6"/>
      <c r="AI40" s="17"/>
      <c r="AJ40" s="6"/>
      <c r="AK40" s="6"/>
      <c r="AL40" s="6"/>
      <c r="AM40" s="6"/>
      <c r="AN40" s="6"/>
      <c r="AO40" s="22"/>
      <c r="AP40" s="22"/>
      <c r="AQ40" s="22"/>
      <c r="AR40" s="22"/>
      <c r="AS40" s="22"/>
      <c r="AT40" s="17"/>
      <c r="AU40" s="23"/>
      <c r="AV40" s="17"/>
      <c r="AW40" s="21"/>
    </row>
    <row r="41" spans="1:49" s="14" customFormat="1" ht="45" x14ac:dyDescent="0.2">
      <c r="A41" s="47" t="s">
        <v>297</v>
      </c>
      <c r="B41" s="47" t="s">
        <v>132</v>
      </c>
      <c r="C41" s="48" t="s">
        <v>298</v>
      </c>
      <c r="D41" s="54" t="s">
        <v>299</v>
      </c>
      <c r="E41" s="50" t="s">
        <v>26</v>
      </c>
      <c r="F41" s="145">
        <v>10.98</v>
      </c>
      <c r="G41" s="145">
        <v>10.98</v>
      </c>
      <c r="H41" s="145">
        <v>2</v>
      </c>
      <c r="I41" s="145">
        <v>2</v>
      </c>
      <c r="J41" s="145">
        <f t="shared" si="8"/>
        <v>21.96</v>
      </c>
      <c r="K41" s="169">
        <f t="shared" si="8"/>
        <v>21.96</v>
      </c>
      <c r="L41" s="56">
        <f>F41*H41</f>
        <v>21.96</v>
      </c>
      <c r="M41" s="52">
        <f>K41-L41</f>
        <v>0</v>
      </c>
      <c r="N41" s="23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21"/>
      <c r="AE41" s="21"/>
      <c r="AF41" s="6"/>
      <c r="AG41" s="6"/>
      <c r="AH41" s="6"/>
      <c r="AI41" s="17"/>
      <c r="AJ41" s="6"/>
      <c r="AK41" s="6"/>
      <c r="AL41" s="6"/>
      <c r="AM41" s="6"/>
      <c r="AN41" s="6"/>
      <c r="AO41" s="22"/>
      <c r="AP41" s="22"/>
      <c r="AQ41" s="22"/>
      <c r="AR41" s="22"/>
      <c r="AS41" s="22"/>
      <c r="AT41" s="17"/>
      <c r="AU41" s="23"/>
      <c r="AV41" s="17"/>
      <c r="AW41" s="21"/>
    </row>
    <row r="42" spans="1:49" s="14" customFormat="1" ht="15" x14ac:dyDescent="0.25">
      <c r="A42" s="134"/>
      <c r="B42" s="135" t="s">
        <v>131</v>
      </c>
      <c r="C42" s="135" t="s">
        <v>12</v>
      </c>
      <c r="D42" s="134" t="s">
        <v>300</v>
      </c>
      <c r="E42" s="135"/>
      <c r="F42" s="144"/>
      <c r="G42" s="144"/>
      <c r="H42" s="144"/>
      <c r="I42" s="144"/>
      <c r="J42" s="144">
        <f>SUM(J43:J46)</f>
        <v>343.91500000000002</v>
      </c>
      <c r="K42" s="144">
        <f>SUM(K43:K46)</f>
        <v>825.6</v>
      </c>
      <c r="L42" s="45">
        <f>SUM(L43:L48)</f>
        <v>1537</v>
      </c>
      <c r="M42" s="46">
        <v>-711.4</v>
      </c>
      <c r="N42" s="214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19"/>
      <c r="AE42" s="19"/>
      <c r="AF42" s="9"/>
      <c r="AG42" s="9"/>
      <c r="AH42" s="9"/>
      <c r="AI42" s="10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20"/>
      <c r="AV42" s="9"/>
      <c r="AW42" s="9"/>
    </row>
    <row r="43" spans="1:49" s="14" customFormat="1" ht="24" x14ac:dyDescent="0.2">
      <c r="A43" s="47" t="s">
        <v>301</v>
      </c>
      <c r="B43" s="47" t="s">
        <v>132</v>
      </c>
      <c r="C43" s="48" t="s">
        <v>302</v>
      </c>
      <c r="D43" s="49" t="s">
        <v>303</v>
      </c>
      <c r="E43" s="50" t="s">
        <v>21</v>
      </c>
      <c r="F43" s="145">
        <v>0.89700000000000002</v>
      </c>
      <c r="G43" s="145">
        <v>3.84</v>
      </c>
      <c r="H43" s="145">
        <v>215</v>
      </c>
      <c r="I43" s="145">
        <v>215</v>
      </c>
      <c r="J43" s="145">
        <f t="shared" ref="J43:K46" si="9">F43*H43</f>
        <v>192.85500000000002</v>
      </c>
      <c r="K43" s="169">
        <f t="shared" si="9"/>
        <v>825.6</v>
      </c>
      <c r="L43" s="56">
        <v>825.6</v>
      </c>
      <c r="M43" s="52">
        <f>K43-L43</f>
        <v>0</v>
      </c>
      <c r="N43" s="216">
        <f>K43-J43</f>
        <v>632.745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21"/>
      <c r="AE43" s="21"/>
      <c r="AF43" s="6"/>
      <c r="AG43" s="6"/>
      <c r="AH43" s="6"/>
      <c r="AI43" s="17"/>
      <c r="AJ43" s="6"/>
      <c r="AK43" s="6"/>
      <c r="AL43" s="6"/>
      <c r="AM43" s="6"/>
      <c r="AN43" s="6"/>
      <c r="AO43" s="22"/>
      <c r="AP43" s="22"/>
      <c r="AQ43" s="22"/>
      <c r="AR43" s="22"/>
      <c r="AS43" s="22"/>
      <c r="AT43" s="17"/>
      <c r="AU43" s="23"/>
      <c r="AV43" s="17"/>
      <c r="AW43" s="21"/>
    </row>
    <row r="44" spans="1:49" s="14" customFormat="1" ht="15" x14ac:dyDescent="0.2">
      <c r="A44" s="43"/>
      <c r="B44" s="65" t="s">
        <v>131</v>
      </c>
      <c r="C44" s="66" t="s">
        <v>151</v>
      </c>
      <c r="D44" s="66" t="s">
        <v>152</v>
      </c>
      <c r="E44" s="43"/>
      <c r="F44" s="142"/>
      <c r="G44" s="171"/>
      <c r="H44" s="171"/>
      <c r="I44" s="171"/>
      <c r="J44" s="145">
        <f t="shared" si="9"/>
        <v>0</v>
      </c>
      <c r="K44" s="169">
        <f t="shared" si="9"/>
        <v>0</v>
      </c>
      <c r="L44" s="56">
        <v>0</v>
      </c>
      <c r="M44" s="52">
        <f>K44-L44</f>
        <v>0</v>
      </c>
      <c r="N44" s="23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19"/>
      <c r="AE44" s="19"/>
      <c r="AF44" s="9"/>
      <c r="AG44" s="9"/>
      <c r="AH44" s="9"/>
      <c r="AI44" s="10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20"/>
      <c r="AV44" s="9"/>
      <c r="AW44" s="9"/>
    </row>
    <row r="45" spans="1:49" s="14" customFormat="1" ht="45" x14ac:dyDescent="0.2">
      <c r="A45" s="47" t="s">
        <v>304</v>
      </c>
      <c r="B45" s="47" t="s">
        <v>132</v>
      </c>
      <c r="C45" s="48" t="s">
        <v>305</v>
      </c>
      <c r="D45" s="54" t="s">
        <v>306</v>
      </c>
      <c r="E45" s="50" t="s">
        <v>38</v>
      </c>
      <c r="F45" s="145">
        <v>13</v>
      </c>
      <c r="G45" s="145">
        <v>0</v>
      </c>
      <c r="H45" s="145">
        <v>4</v>
      </c>
      <c r="I45" s="145">
        <v>4</v>
      </c>
      <c r="J45" s="145">
        <f t="shared" si="9"/>
        <v>52</v>
      </c>
      <c r="K45" s="169">
        <f t="shared" si="9"/>
        <v>0</v>
      </c>
      <c r="L45" s="56">
        <v>0</v>
      </c>
      <c r="M45" s="52">
        <f>K45-L45</f>
        <v>0</v>
      </c>
      <c r="N45" s="215">
        <f>K45-J45</f>
        <v>-52</v>
      </c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21"/>
      <c r="AE45" s="21"/>
      <c r="AF45" s="6"/>
      <c r="AG45" s="6"/>
      <c r="AH45" s="6"/>
      <c r="AI45" s="17"/>
      <c r="AJ45" s="6"/>
      <c r="AK45" s="6"/>
      <c r="AL45" s="6"/>
      <c r="AM45" s="6"/>
      <c r="AN45" s="6"/>
      <c r="AO45" s="22"/>
      <c r="AP45" s="22"/>
      <c r="AQ45" s="22"/>
      <c r="AR45" s="22"/>
      <c r="AS45" s="22"/>
      <c r="AT45" s="17"/>
      <c r="AU45" s="23"/>
      <c r="AV45" s="17"/>
      <c r="AW45" s="21"/>
    </row>
    <row r="46" spans="1:49" s="14" customFormat="1" ht="30" x14ac:dyDescent="0.2">
      <c r="A46" s="60" t="s">
        <v>307</v>
      </c>
      <c r="B46" s="60" t="s">
        <v>84</v>
      </c>
      <c r="C46" s="61" t="s">
        <v>308</v>
      </c>
      <c r="D46" s="67" t="s">
        <v>309</v>
      </c>
      <c r="E46" s="63" t="s">
        <v>49</v>
      </c>
      <c r="F46" s="167">
        <v>33.020000000000003</v>
      </c>
      <c r="G46" s="167">
        <v>0</v>
      </c>
      <c r="H46" s="167">
        <v>3</v>
      </c>
      <c r="I46" s="167">
        <v>3</v>
      </c>
      <c r="J46" s="145">
        <f t="shared" si="9"/>
        <v>99.06</v>
      </c>
      <c r="K46" s="169">
        <f t="shared" si="9"/>
        <v>0</v>
      </c>
      <c r="L46" s="56">
        <v>0</v>
      </c>
      <c r="M46" s="52">
        <f>K46-L46</f>
        <v>0</v>
      </c>
      <c r="N46" s="215">
        <f>K46-J46</f>
        <v>-99.06</v>
      </c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21"/>
      <c r="AE46" s="21"/>
      <c r="AF46" s="6"/>
      <c r="AG46" s="6"/>
      <c r="AH46" s="6"/>
      <c r="AI46" s="17"/>
      <c r="AJ46" s="6"/>
      <c r="AK46" s="6"/>
      <c r="AL46" s="6"/>
      <c r="AM46" s="6"/>
      <c r="AN46" s="6"/>
      <c r="AO46" s="22"/>
      <c r="AP46" s="22"/>
      <c r="AQ46" s="22"/>
      <c r="AR46" s="22"/>
      <c r="AS46" s="22"/>
      <c r="AT46" s="17"/>
      <c r="AU46" s="23"/>
      <c r="AV46" s="17"/>
      <c r="AW46" s="21"/>
    </row>
    <row r="47" spans="1:49" s="14" customFormat="1" ht="15" x14ac:dyDescent="0.25">
      <c r="A47" s="134"/>
      <c r="B47" s="135" t="s">
        <v>131</v>
      </c>
      <c r="C47" s="135" t="s">
        <v>91</v>
      </c>
      <c r="D47" s="134" t="s">
        <v>92</v>
      </c>
      <c r="E47" s="135"/>
      <c r="F47" s="144"/>
      <c r="G47" s="144"/>
      <c r="H47" s="144"/>
      <c r="I47" s="144"/>
      <c r="J47" s="144">
        <f>SUM(J48)</f>
        <v>122.21899999999999</v>
      </c>
      <c r="K47" s="144">
        <f>SUM(K48)</f>
        <v>355.7</v>
      </c>
      <c r="L47" s="45">
        <f>SUM(L48)</f>
        <v>355.7</v>
      </c>
      <c r="M47" s="46">
        <f>SUM(M48)</f>
        <v>0</v>
      </c>
      <c r="N47" s="214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19"/>
      <c r="AE47" s="19"/>
      <c r="AF47" s="9"/>
      <c r="AG47" s="9"/>
      <c r="AH47" s="9"/>
      <c r="AI47" s="10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20"/>
      <c r="AV47" s="9"/>
      <c r="AW47" s="9"/>
    </row>
    <row r="48" spans="1:49" s="14" customFormat="1" ht="36" x14ac:dyDescent="0.2">
      <c r="A48" s="47" t="s">
        <v>167</v>
      </c>
      <c r="B48" s="47" t="s">
        <v>132</v>
      </c>
      <c r="C48" s="48" t="s">
        <v>168</v>
      </c>
      <c r="D48" s="49" t="s">
        <v>169</v>
      </c>
      <c r="E48" s="50" t="s">
        <v>95</v>
      </c>
      <c r="F48" s="145">
        <v>122.21899999999999</v>
      </c>
      <c r="G48" s="145">
        <v>355.7</v>
      </c>
      <c r="H48" s="145">
        <v>1</v>
      </c>
      <c r="I48" s="145">
        <v>1</v>
      </c>
      <c r="J48" s="145">
        <f>F48*H48</f>
        <v>122.21899999999999</v>
      </c>
      <c r="K48" s="169">
        <f>G48*I48</f>
        <v>355.7</v>
      </c>
      <c r="L48" s="56">
        <v>355.7</v>
      </c>
      <c r="M48" s="52">
        <f>K48-L48</f>
        <v>0</v>
      </c>
      <c r="N48" s="216">
        <f>K48-J48</f>
        <v>233.48099999999999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21"/>
      <c r="AE48" s="21"/>
      <c r="AF48" s="6"/>
      <c r="AG48" s="6"/>
      <c r="AH48" s="6"/>
      <c r="AI48" s="17"/>
      <c r="AJ48" s="6"/>
      <c r="AK48" s="6"/>
      <c r="AL48" s="6"/>
      <c r="AM48" s="6"/>
      <c r="AN48" s="6"/>
      <c r="AO48" s="22"/>
      <c r="AP48" s="22"/>
      <c r="AQ48" s="22"/>
      <c r="AR48" s="22"/>
      <c r="AS48" s="22"/>
      <c r="AT48" s="17"/>
      <c r="AU48" s="23"/>
      <c r="AV48" s="17"/>
      <c r="AW48" s="21"/>
    </row>
    <row r="49" spans="1:49" s="14" customFormat="1" ht="15" x14ac:dyDescent="0.25">
      <c r="A49" s="129"/>
      <c r="B49" s="130" t="s">
        <v>131</v>
      </c>
      <c r="C49" s="130" t="s">
        <v>170</v>
      </c>
      <c r="D49" s="130" t="s">
        <v>171</v>
      </c>
      <c r="E49" s="129"/>
      <c r="F49" s="172"/>
      <c r="G49" s="164"/>
      <c r="H49" s="164"/>
      <c r="I49" s="164"/>
      <c r="J49" s="164">
        <f>J50</f>
        <v>681.81080000000009</v>
      </c>
      <c r="K49" s="164">
        <f>K50</f>
        <v>681.81080000000009</v>
      </c>
      <c r="L49" s="57">
        <f>L50</f>
        <v>681.21100000000001</v>
      </c>
      <c r="M49" s="46">
        <f>K49-L49</f>
        <v>0.59980000000007294</v>
      </c>
      <c r="N49" s="23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19"/>
      <c r="AE49" s="19"/>
      <c r="AF49" s="9"/>
      <c r="AG49" s="9"/>
      <c r="AH49" s="9"/>
      <c r="AI49" s="10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20"/>
      <c r="AV49" s="9"/>
      <c r="AW49" s="9"/>
    </row>
    <row r="50" spans="1:49" s="14" customFormat="1" ht="15" x14ac:dyDescent="0.25">
      <c r="A50" s="135"/>
      <c r="B50" s="135" t="s">
        <v>131</v>
      </c>
      <c r="C50" s="135" t="s">
        <v>172</v>
      </c>
      <c r="D50" s="134" t="s">
        <v>173</v>
      </c>
      <c r="E50" s="135"/>
      <c r="F50" s="144"/>
      <c r="G50" s="144"/>
      <c r="H50" s="144"/>
      <c r="I50" s="144"/>
      <c r="J50" s="144">
        <f>SUM(J51:J60)</f>
        <v>681.81080000000009</v>
      </c>
      <c r="K50" s="144">
        <f>SUM(K51:K60)</f>
        <v>681.81080000000009</v>
      </c>
      <c r="L50" s="45">
        <f>SUM(L51:L60)</f>
        <v>681.21100000000001</v>
      </c>
      <c r="M50" s="46">
        <f>SUM(M51:M60)</f>
        <v>0</v>
      </c>
      <c r="N50" s="23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19"/>
      <c r="AE50" s="19"/>
      <c r="AF50" s="9"/>
      <c r="AG50" s="9"/>
      <c r="AH50" s="9"/>
      <c r="AI50" s="10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20"/>
      <c r="AV50" s="9"/>
      <c r="AW50" s="9"/>
    </row>
    <row r="51" spans="1:49" s="14" customFormat="1" ht="36" x14ac:dyDescent="0.2">
      <c r="A51" s="47" t="s">
        <v>310</v>
      </c>
      <c r="B51" s="47" t="s">
        <v>132</v>
      </c>
      <c r="C51" s="48" t="s">
        <v>311</v>
      </c>
      <c r="D51" s="49" t="s">
        <v>312</v>
      </c>
      <c r="E51" s="50" t="s">
        <v>198</v>
      </c>
      <c r="F51" s="145">
        <v>34.81</v>
      </c>
      <c r="G51" s="145">
        <v>34.81</v>
      </c>
      <c r="H51" s="145">
        <v>1</v>
      </c>
      <c r="I51" s="145">
        <v>1</v>
      </c>
      <c r="J51" s="145">
        <f>F51*H51</f>
        <v>34.81</v>
      </c>
      <c r="K51" s="169">
        <f>G51*I51</f>
        <v>34.81</v>
      </c>
      <c r="L51" s="56">
        <v>34.81</v>
      </c>
      <c r="M51" s="52">
        <f>K51-J51</f>
        <v>0</v>
      </c>
      <c r="N51" s="23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21"/>
      <c r="AE51" s="21"/>
      <c r="AF51" s="6"/>
      <c r="AG51" s="6"/>
      <c r="AH51" s="6"/>
      <c r="AI51" s="17"/>
      <c r="AJ51" s="6"/>
      <c r="AK51" s="6"/>
      <c r="AL51" s="6"/>
      <c r="AM51" s="6"/>
      <c r="AN51" s="6"/>
      <c r="AO51" s="22"/>
      <c r="AP51" s="22"/>
      <c r="AQ51" s="22"/>
      <c r="AR51" s="22"/>
      <c r="AS51" s="22"/>
      <c r="AT51" s="17"/>
      <c r="AU51" s="23"/>
      <c r="AV51" s="17"/>
      <c r="AW51" s="21"/>
    </row>
    <row r="52" spans="1:49" s="14" customFormat="1" ht="24" x14ac:dyDescent="0.2">
      <c r="A52" s="47" t="s">
        <v>313</v>
      </c>
      <c r="B52" s="47" t="s">
        <v>132</v>
      </c>
      <c r="C52" s="48" t="s">
        <v>314</v>
      </c>
      <c r="D52" s="49" t="s">
        <v>315</v>
      </c>
      <c r="E52" s="50" t="s">
        <v>198</v>
      </c>
      <c r="F52" s="145">
        <v>34.81</v>
      </c>
      <c r="G52" s="145">
        <v>34.81</v>
      </c>
      <c r="H52" s="145">
        <v>4</v>
      </c>
      <c r="I52" s="145">
        <v>4</v>
      </c>
      <c r="J52" s="145">
        <f t="shared" ref="J52:J60" si="10">F52*H52</f>
        <v>139.24</v>
      </c>
      <c r="K52" s="169">
        <f t="shared" ref="K52:K60" si="11">G52*I52</f>
        <v>139.24</v>
      </c>
      <c r="L52" s="56">
        <v>139.24</v>
      </c>
      <c r="M52" s="52">
        <f t="shared" ref="M52:M60" si="12">K52-J52</f>
        <v>0</v>
      </c>
      <c r="N52" s="23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21"/>
      <c r="AE52" s="21"/>
      <c r="AF52" s="6"/>
      <c r="AG52" s="6"/>
      <c r="AH52" s="6"/>
      <c r="AI52" s="17"/>
      <c r="AJ52" s="6"/>
      <c r="AK52" s="6"/>
      <c r="AL52" s="6"/>
      <c r="AM52" s="6"/>
      <c r="AN52" s="6"/>
      <c r="AO52" s="22"/>
      <c r="AP52" s="22"/>
      <c r="AQ52" s="22"/>
      <c r="AR52" s="22"/>
      <c r="AS52" s="22"/>
      <c r="AT52" s="17"/>
      <c r="AU52" s="23"/>
      <c r="AV52" s="17"/>
      <c r="AW52" s="21"/>
    </row>
    <row r="53" spans="1:49" s="14" customFormat="1" ht="24" x14ac:dyDescent="0.2">
      <c r="A53" s="60" t="s">
        <v>316</v>
      </c>
      <c r="B53" s="60" t="s">
        <v>84</v>
      </c>
      <c r="C53" s="61" t="s">
        <v>317</v>
      </c>
      <c r="D53" s="62" t="s">
        <v>318</v>
      </c>
      <c r="E53" s="63" t="s">
        <v>319</v>
      </c>
      <c r="F53" s="167">
        <v>1</v>
      </c>
      <c r="G53" s="167">
        <v>1</v>
      </c>
      <c r="H53" s="167">
        <v>1</v>
      </c>
      <c r="I53" s="167">
        <v>1</v>
      </c>
      <c r="J53" s="145">
        <f t="shared" si="10"/>
        <v>1</v>
      </c>
      <c r="K53" s="169">
        <f t="shared" si="11"/>
        <v>1</v>
      </c>
      <c r="L53" s="56">
        <v>1</v>
      </c>
      <c r="M53" s="52">
        <f t="shared" si="12"/>
        <v>0</v>
      </c>
      <c r="N53" s="23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21"/>
      <c r="AE53" s="21"/>
      <c r="AF53" s="6"/>
      <c r="AG53" s="6"/>
      <c r="AH53" s="6"/>
      <c r="AI53" s="17"/>
      <c r="AJ53" s="6"/>
      <c r="AK53" s="6"/>
      <c r="AL53" s="6"/>
      <c r="AM53" s="6"/>
      <c r="AN53" s="6"/>
      <c r="AO53" s="22"/>
      <c r="AP53" s="22"/>
      <c r="AQ53" s="22"/>
      <c r="AR53" s="22"/>
      <c r="AS53" s="22"/>
      <c r="AT53" s="17"/>
      <c r="AU53" s="23"/>
      <c r="AV53" s="17"/>
      <c r="AW53" s="21"/>
    </row>
    <row r="54" spans="1:49" s="14" customFormat="1" ht="24" x14ac:dyDescent="0.2">
      <c r="A54" s="60" t="s">
        <v>320</v>
      </c>
      <c r="B54" s="60" t="s">
        <v>84</v>
      </c>
      <c r="C54" s="61" t="s">
        <v>321</v>
      </c>
      <c r="D54" s="62" t="s">
        <v>322</v>
      </c>
      <c r="E54" s="63" t="s">
        <v>38</v>
      </c>
      <c r="F54" s="167">
        <v>18.5</v>
      </c>
      <c r="G54" s="167">
        <v>18.5</v>
      </c>
      <c r="H54" s="167">
        <v>1</v>
      </c>
      <c r="I54" s="167">
        <v>1</v>
      </c>
      <c r="J54" s="145">
        <f t="shared" si="10"/>
        <v>18.5</v>
      </c>
      <c r="K54" s="169">
        <f t="shared" si="11"/>
        <v>18.5</v>
      </c>
      <c r="L54" s="56">
        <v>18.5</v>
      </c>
      <c r="M54" s="52">
        <f t="shared" si="12"/>
        <v>0</v>
      </c>
      <c r="N54" s="23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21"/>
      <c r="AE54" s="21"/>
      <c r="AF54" s="6"/>
      <c r="AG54" s="6"/>
      <c r="AH54" s="6"/>
      <c r="AI54" s="17"/>
      <c r="AJ54" s="6"/>
      <c r="AK54" s="6"/>
      <c r="AL54" s="6"/>
      <c r="AM54" s="6"/>
      <c r="AN54" s="6"/>
      <c r="AO54" s="22"/>
      <c r="AP54" s="22"/>
      <c r="AQ54" s="22"/>
      <c r="AR54" s="22"/>
      <c r="AS54" s="22"/>
      <c r="AT54" s="17"/>
      <c r="AU54" s="23"/>
      <c r="AV54" s="17"/>
      <c r="AW54" s="21"/>
    </row>
    <row r="55" spans="1:49" s="14" customFormat="1" ht="36" x14ac:dyDescent="0.2">
      <c r="A55" s="47" t="s">
        <v>323</v>
      </c>
      <c r="B55" s="47" t="s">
        <v>132</v>
      </c>
      <c r="C55" s="48" t="s">
        <v>324</v>
      </c>
      <c r="D55" s="49" t="s">
        <v>325</v>
      </c>
      <c r="E55" s="50" t="s">
        <v>198</v>
      </c>
      <c r="F55" s="145">
        <v>278.95100000000002</v>
      </c>
      <c r="G55" s="145">
        <v>278.95100000000002</v>
      </c>
      <c r="H55" s="145">
        <v>0.55000000000000004</v>
      </c>
      <c r="I55" s="145">
        <v>0.55000000000000004</v>
      </c>
      <c r="J55" s="145">
        <f>F55*H55</f>
        <v>153.42305000000002</v>
      </c>
      <c r="K55" s="169">
        <f t="shared" si="11"/>
        <v>153.42305000000002</v>
      </c>
      <c r="L55" s="56">
        <v>153.423</v>
      </c>
      <c r="M55" s="52">
        <f t="shared" si="12"/>
        <v>0</v>
      </c>
      <c r="N55" s="23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21"/>
      <c r="AE55" s="21"/>
      <c r="AF55" s="6"/>
      <c r="AG55" s="6"/>
      <c r="AH55" s="6"/>
      <c r="AI55" s="17"/>
      <c r="AJ55" s="6"/>
      <c r="AK55" s="6"/>
      <c r="AL55" s="6"/>
      <c r="AM55" s="6"/>
      <c r="AN55" s="6"/>
      <c r="AO55" s="22"/>
      <c r="AP55" s="22"/>
      <c r="AQ55" s="22"/>
      <c r="AR55" s="22"/>
      <c r="AS55" s="22"/>
      <c r="AT55" s="17"/>
      <c r="AU55" s="23"/>
      <c r="AV55" s="17"/>
      <c r="AW55" s="21"/>
    </row>
    <row r="56" spans="1:49" s="14" customFormat="1" ht="24" x14ac:dyDescent="0.2">
      <c r="A56" s="47" t="s">
        <v>326</v>
      </c>
      <c r="B56" s="47" t="s">
        <v>132</v>
      </c>
      <c r="C56" s="48" t="s">
        <v>327</v>
      </c>
      <c r="D56" s="49" t="s">
        <v>328</v>
      </c>
      <c r="E56" s="50" t="s">
        <v>198</v>
      </c>
      <c r="F56" s="145">
        <v>278.95100000000002</v>
      </c>
      <c r="G56" s="145">
        <v>278.95100000000002</v>
      </c>
      <c r="H56" s="145">
        <v>0.25</v>
      </c>
      <c r="I56" s="145">
        <v>0.25</v>
      </c>
      <c r="J56" s="145">
        <f t="shared" si="10"/>
        <v>69.737750000000005</v>
      </c>
      <c r="K56" s="169">
        <f t="shared" si="11"/>
        <v>69.737750000000005</v>
      </c>
      <c r="L56" s="56">
        <v>69.738</v>
      </c>
      <c r="M56" s="52">
        <f t="shared" si="12"/>
        <v>0</v>
      </c>
      <c r="N56" s="23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21"/>
      <c r="AE56" s="21"/>
      <c r="AF56" s="6"/>
      <c r="AG56" s="6"/>
      <c r="AH56" s="6"/>
      <c r="AI56" s="17"/>
      <c r="AJ56" s="6"/>
      <c r="AK56" s="6"/>
      <c r="AL56" s="6"/>
      <c r="AM56" s="6"/>
      <c r="AN56" s="6"/>
      <c r="AO56" s="22"/>
      <c r="AP56" s="22"/>
      <c r="AQ56" s="22"/>
      <c r="AR56" s="22"/>
      <c r="AS56" s="22"/>
      <c r="AT56" s="17"/>
      <c r="AU56" s="23"/>
      <c r="AV56" s="17"/>
      <c r="AW56" s="21"/>
    </row>
    <row r="57" spans="1:49" s="14" customFormat="1" ht="30" x14ac:dyDescent="0.2">
      <c r="A57" s="60" t="s">
        <v>329</v>
      </c>
      <c r="B57" s="60" t="s">
        <v>84</v>
      </c>
      <c r="C57" s="61" t="s">
        <v>330</v>
      </c>
      <c r="D57" s="54" t="s">
        <v>331</v>
      </c>
      <c r="E57" s="63" t="s">
        <v>95</v>
      </c>
      <c r="F57" s="167">
        <v>4.5999999999999999E-2</v>
      </c>
      <c r="G57" s="167">
        <v>4.5999999999999999E-2</v>
      </c>
      <c r="H57" s="167">
        <v>1100</v>
      </c>
      <c r="I57" s="167">
        <v>1100</v>
      </c>
      <c r="J57" s="145">
        <f t="shared" si="10"/>
        <v>50.6</v>
      </c>
      <c r="K57" s="169">
        <f t="shared" si="11"/>
        <v>50.6</v>
      </c>
      <c r="L57" s="56">
        <v>50</v>
      </c>
      <c r="M57" s="52">
        <f t="shared" si="12"/>
        <v>0</v>
      </c>
      <c r="N57" s="23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21"/>
      <c r="AE57" s="21"/>
      <c r="AF57" s="6"/>
      <c r="AG57" s="6"/>
      <c r="AH57" s="6"/>
      <c r="AI57" s="17"/>
      <c r="AJ57" s="6"/>
      <c r="AK57" s="6"/>
      <c r="AL57" s="6"/>
      <c r="AM57" s="6"/>
      <c r="AN57" s="6"/>
      <c r="AO57" s="22"/>
      <c r="AP57" s="22"/>
      <c r="AQ57" s="22"/>
      <c r="AR57" s="22"/>
      <c r="AS57" s="22"/>
      <c r="AT57" s="17"/>
      <c r="AU57" s="23"/>
      <c r="AV57" s="17"/>
      <c r="AW57" s="21"/>
    </row>
    <row r="58" spans="1:49" s="14" customFormat="1" ht="30" x14ac:dyDescent="0.2">
      <c r="A58" s="60" t="s">
        <v>332</v>
      </c>
      <c r="B58" s="60" t="s">
        <v>84</v>
      </c>
      <c r="C58" s="61" t="s">
        <v>333</v>
      </c>
      <c r="D58" s="54" t="s">
        <v>334</v>
      </c>
      <c r="E58" s="63" t="s">
        <v>95</v>
      </c>
      <c r="F58" s="167">
        <v>0.10300000000000001</v>
      </c>
      <c r="G58" s="167">
        <v>0.10300000000000001</v>
      </c>
      <c r="H58" s="167">
        <v>1000</v>
      </c>
      <c r="I58" s="167">
        <v>1000</v>
      </c>
      <c r="J58" s="145">
        <f t="shared" si="10"/>
        <v>103.00000000000001</v>
      </c>
      <c r="K58" s="169">
        <f t="shared" si="11"/>
        <v>103.00000000000001</v>
      </c>
      <c r="L58" s="56">
        <v>103</v>
      </c>
      <c r="M58" s="52">
        <f t="shared" si="12"/>
        <v>0</v>
      </c>
      <c r="N58" s="23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21"/>
      <c r="AE58" s="21"/>
      <c r="AF58" s="6"/>
      <c r="AG58" s="6"/>
      <c r="AH58" s="6"/>
      <c r="AI58" s="17"/>
      <c r="AJ58" s="6"/>
      <c r="AK58" s="6"/>
      <c r="AL58" s="6"/>
      <c r="AM58" s="6"/>
      <c r="AN58" s="6"/>
      <c r="AO58" s="22"/>
      <c r="AP58" s="22"/>
      <c r="AQ58" s="22"/>
      <c r="AR58" s="22"/>
      <c r="AS58" s="22"/>
      <c r="AT58" s="17"/>
      <c r="AU58" s="23"/>
      <c r="AV58" s="17"/>
      <c r="AW58" s="21"/>
    </row>
    <row r="59" spans="1:49" s="14" customFormat="1" ht="30" x14ac:dyDescent="0.2">
      <c r="A59" s="60" t="s">
        <v>335</v>
      </c>
      <c r="B59" s="60" t="s">
        <v>84</v>
      </c>
      <c r="C59" s="61" t="s">
        <v>336</v>
      </c>
      <c r="D59" s="54" t="s">
        <v>337</v>
      </c>
      <c r="E59" s="63" t="s">
        <v>95</v>
      </c>
      <c r="F59" s="167">
        <v>0.13</v>
      </c>
      <c r="G59" s="167">
        <v>0.13</v>
      </c>
      <c r="H59" s="167">
        <v>850</v>
      </c>
      <c r="I59" s="167">
        <v>850</v>
      </c>
      <c r="J59" s="145">
        <f t="shared" si="10"/>
        <v>110.5</v>
      </c>
      <c r="K59" s="169">
        <f t="shared" si="11"/>
        <v>110.5</v>
      </c>
      <c r="L59" s="56">
        <v>110.5</v>
      </c>
      <c r="M59" s="52">
        <f t="shared" si="12"/>
        <v>0</v>
      </c>
      <c r="N59" s="23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21"/>
      <c r="AE59" s="21"/>
      <c r="AF59" s="6"/>
      <c r="AG59" s="6"/>
      <c r="AH59" s="6"/>
      <c r="AI59" s="17"/>
      <c r="AJ59" s="6"/>
      <c r="AK59" s="6"/>
      <c r="AL59" s="6"/>
      <c r="AM59" s="6"/>
      <c r="AN59" s="6"/>
      <c r="AO59" s="22"/>
      <c r="AP59" s="22"/>
      <c r="AQ59" s="22"/>
      <c r="AR59" s="22"/>
      <c r="AS59" s="22"/>
      <c r="AT59" s="17"/>
      <c r="AU59" s="23"/>
      <c r="AV59" s="17"/>
      <c r="AW59" s="21"/>
    </row>
    <row r="60" spans="1:49" s="14" customFormat="1" ht="24" x14ac:dyDescent="0.2">
      <c r="A60" s="47" t="s">
        <v>199</v>
      </c>
      <c r="B60" s="47" t="s">
        <v>132</v>
      </c>
      <c r="C60" s="48" t="s">
        <v>200</v>
      </c>
      <c r="D60" s="49" t="s">
        <v>201</v>
      </c>
      <c r="E60" s="50" t="s">
        <v>202</v>
      </c>
      <c r="F60" s="145">
        <v>1</v>
      </c>
      <c r="G60" s="145">
        <v>1</v>
      </c>
      <c r="H60" s="145">
        <v>1</v>
      </c>
      <c r="I60" s="145">
        <v>1</v>
      </c>
      <c r="J60" s="145">
        <f t="shared" si="10"/>
        <v>1</v>
      </c>
      <c r="K60" s="169">
        <f t="shared" si="11"/>
        <v>1</v>
      </c>
      <c r="L60" s="56">
        <v>1</v>
      </c>
      <c r="M60" s="52">
        <f t="shared" si="12"/>
        <v>0</v>
      </c>
      <c r="N60" s="23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21"/>
      <c r="AE60" s="21"/>
      <c r="AF60" s="6"/>
      <c r="AG60" s="6"/>
      <c r="AH60" s="6"/>
      <c r="AI60" s="17"/>
      <c r="AJ60" s="6"/>
      <c r="AK60" s="6"/>
      <c r="AL60" s="6"/>
      <c r="AM60" s="6"/>
      <c r="AN60" s="6"/>
      <c r="AO60" s="22"/>
      <c r="AP60" s="22"/>
      <c r="AQ60" s="22"/>
      <c r="AR60" s="22"/>
      <c r="AS60" s="22"/>
      <c r="AT60" s="17"/>
      <c r="AU60" s="23"/>
      <c r="AV60" s="17"/>
      <c r="AW60" s="21"/>
    </row>
    <row r="61" spans="1:49" s="14" customFormat="1" ht="6" customHeight="1" x14ac:dyDescent="0.2">
      <c r="A61" s="225"/>
      <c r="B61" s="225"/>
      <c r="C61" s="226"/>
      <c r="D61" s="227"/>
      <c r="E61" s="228"/>
      <c r="F61" s="232"/>
      <c r="G61" s="232"/>
      <c r="H61" s="232"/>
      <c r="I61" s="232"/>
      <c r="J61" s="232"/>
      <c r="K61" s="233"/>
      <c r="L61" s="234"/>
      <c r="M61" s="235"/>
      <c r="N61" s="23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21"/>
      <c r="AE61" s="21"/>
      <c r="AF61" s="6"/>
      <c r="AG61" s="6"/>
      <c r="AH61" s="6"/>
      <c r="AI61" s="17"/>
      <c r="AJ61" s="6"/>
      <c r="AK61" s="6"/>
      <c r="AL61" s="6"/>
      <c r="AM61" s="6"/>
      <c r="AN61" s="6"/>
      <c r="AO61" s="22"/>
      <c r="AP61" s="22"/>
      <c r="AQ61" s="22"/>
      <c r="AR61" s="22"/>
      <c r="AS61" s="22"/>
      <c r="AT61" s="17"/>
      <c r="AU61" s="23"/>
      <c r="AV61" s="17"/>
      <c r="AW61" s="21"/>
    </row>
    <row r="62" spans="1:49" s="14" customFormat="1" ht="15" x14ac:dyDescent="0.25">
      <c r="A62" s="16"/>
      <c r="B62" s="16"/>
      <c r="C62" s="16"/>
      <c r="D62" s="160"/>
      <c r="E62" s="16"/>
      <c r="F62" s="173"/>
      <c r="G62" s="173"/>
      <c r="H62" s="173"/>
      <c r="I62" s="173"/>
      <c r="J62" s="173"/>
      <c r="K62" s="173"/>
      <c r="L62" s="55"/>
      <c r="M62" s="16"/>
      <c r="N62" s="217">
        <f>N22+N23+N45+N46</f>
        <v>-204.82</v>
      </c>
    </row>
    <row r="63" spans="1:49" s="14" customFormat="1" ht="15" x14ac:dyDescent="0.25">
      <c r="A63" s="16"/>
      <c r="B63" s="16"/>
      <c r="C63" s="16"/>
      <c r="D63" s="160"/>
      <c r="E63" s="16"/>
      <c r="F63" s="173"/>
      <c r="G63" s="173"/>
      <c r="H63" s="173"/>
      <c r="I63" s="173"/>
      <c r="J63" s="173"/>
      <c r="K63" s="173"/>
      <c r="L63" s="55"/>
      <c r="M63" s="16"/>
      <c r="N63" s="218">
        <f>N48+N43+N38+N37+N31+N8+N7</f>
        <v>23306.376250000001</v>
      </c>
    </row>
    <row r="64" spans="1:49" s="14" customFormat="1" ht="11.25" x14ac:dyDescent="0.2">
      <c r="A64" s="16"/>
      <c r="B64" s="16"/>
      <c r="C64" s="16"/>
      <c r="D64" s="160"/>
      <c r="E64" s="16"/>
      <c r="F64" s="173"/>
      <c r="G64" s="173"/>
      <c r="H64" s="173"/>
      <c r="I64" s="173"/>
      <c r="J64" s="173"/>
      <c r="K64" s="173"/>
      <c r="L64" s="55"/>
      <c r="M64" s="16"/>
    </row>
  </sheetData>
  <autoFilter ref="A1:N63"/>
  <phoneticPr fontId="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22"/>
  <sheetViews>
    <sheetView workbookViewId="0">
      <selection activeCell="D20" sqref="D20"/>
    </sheetView>
  </sheetViews>
  <sheetFormatPr defaultRowHeight="10.5" x14ac:dyDescent="0.15"/>
  <cols>
    <col min="1" max="1" width="16.5" style="3" bestFit="1" customWidth="1"/>
    <col min="2" max="2" width="5.5" style="3" hidden="1" customWidth="1"/>
    <col min="3" max="3" width="19" style="2" hidden="1" customWidth="1"/>
    <col min="4" max="4" width="39" style="2" customWidth="1"/>
    <col min="5" max="5" width="16.6640625" style="2" hidden="1" customWidth="1"/>
    <col min="6" max="6" width="11.5" style="111" bestFit="1" customWidth="1"/>
    <col min="7" max="7" width="14" style="111" bestFit="1" customWidth="1"/>
    <col min="8" max="8" width="12.83203125" style="4" customWidth="1"/>
    <col min="9" max="9" width="11.83203125" style="4" customWidth="1"/>
    <col min="10" max="10" width="19.5" style="111" bestFit="1" customWidth="1"/>
    <col min="11" max="16384" width="9.33203125" style="2"/>
  </cols>
  <sheetData>
    <row r="1" spans="1:246" ht="21.6" customHeight="1" x14ac:dyDescent="0.15">
      <c r="A1" s="74"/>
      <c r="B1" s="74"/>
      <c r="C1" s="74"/>
      <c r="D1" s="74"/>
      <c r="E1" s="74"/>
      <c r="F1" s="98"/>
      <c r="G1" s="98"/>
      <c r="J1" s="98"/>
    </row>
    <row r="2" spans="1:246" ht="10.5" customHeight="1" x14ac:dyDescent="0.15">
      <c r="A2" s="74"/>
      <c r="B2" s="74"/>
      <c r="C2" s="74"/>
      <c r="D2" s="74"/>
      <c r="E2" s="74"/>
      <c r="F2" s="98"/>
      <c r="G2" s="98"/>
      <c r="J2" s="98"/>
    </row>
    <row r="3" spans="1:246" ht="12" x14ac:dyDescent="0.15">
      <c r="A3" s="76" t="s">
        <v>103</v>
      </c>
      <c r="B3" s="76"/>
      <c r="C3" s="77"/>
      <c r="D3" s="77"/>
      <c r="E3" s="77"/>
      <c r="F3" s="99"/>
      <c r="G3" s="99"/>
      <c r="J3" s="99"/>
    </row>
    <row r="4" spans="1:246" ht="12.75" customHeight="1" x14ac:dyDescent="0.2">
      <c r="A4" s="78" t="s">
        <v>0</v>
      </c>
      <c r="B4" s="78"/>
      <c r="C4" s="78" t="s">
        <v>104</v>
      </c>
      <c r="D4" s="78" t="s">
        <v>105</v>
      </c>
      <c r="E4" s="79"/>
      <c r="F4" s="100"/>
      <c r="G4" s="100"/>
      <c r="J4" s="100"/>
    </row>
    <row r="5" spans="1:246" ht="12.75" customHeight="1" x14ac:dyDescent="0.2">
      <c r="A5" s="78" t="s">
        <v>106</v>
      </c>
      <c r="B5" s="78"/>
      <c r="C5" s="78"/>
      <c r="D5" s="78" t="s">
        <v>107</v>
      </c>
      <c r="E5" s="79"/>
      <c r="F5" s="100"/>
      <c r="G5" s="100"/>
      <c r="J5" s="100"/>
    </row>
    <row r="6" spans="1:246" ht="12.75" customHeight="1" thickBot="1" x14ac:dyDescent="0.25">
      <c r="A6" s="80"/>
      <c r="B6" s="80"/>
      <c r="C6" s="81"/>
      <c r="D6" s="81"/>
      <c r="E6" s="81"/>
      <c r="F6" s="100"/>
      <c r="G6" s="100"/>
      <c r="J6" s="100"/>
    </row>
    <row r="7" spans="1:246" ht="55.15" customHeight="1" x14ac:dyDescent="0.15">
      <c r="A7" s="82" t="s">
        <v>108</v>
      </c>
      <c r="B7" s="83" t="s">
        <v>109</v>
      </c>
      <c r="C7" s="83" t="s">
        <v>110</v>
      </c>
      <c r="D7" s="83" t="s">
        <v>111</v>
      </c>
      <c r="E7" s="84" t="s">
        <v>112</v>
      </c>
      <c r="F7" s="101" t="s">
        <v>353</v>
      </c>
      <c r="G7" s="102" t="s">
        <v>364</v>
      </c>
      <c r="H7" s="213" t="s">
        <v>362</v>
      </c>
      <c r="I7" s="219" t="s">
        <v>363</v>
      </c>
      <c r="J7" s="102" t="s">
        <v>354</v>
      </c>
    </row>
    <row r="8" spans="1:246" ht="18" customHeight="1" x14ac:dyDescent="0.2">
      <c r="A8" s="85" t="s">
        <v>113</v>
      </c>
      <c r="B8" s="86" t="s">
        <v>114</v>
      </c>
      <c r="C8" s="87" t="s">
        <v>115</v>
      </c>
      <c r="D8" s="73" t="s">
        <v>116</v>
      </c>
      <c r="E8" s="88"/>
      <c r="F8" s="103">
        <f>Múr!J2</f>
        <v>39528.498049999995</v>
      </c>
      <c r="G8" s="104">
        <f>Múr!K2</f>
        <v>62630.054300000003</v>
      </c>
      <c r="H8" s="238">
        <f>Múr!N62</f>
        <v>-204.82</v>
      </c>
      <c r="I8" s="238">
        <f>Múr!N63</f>
        <v>23306.376250000001</v>
      </c>
      <c r="J8" s="104">
        <f>G8-F8</f>
        <v>23101.556250000009</v>
      </c>
    </row>
    <row r="9" spans="1:246" ht="16.149999999999999" customHeight="1" x14ac:dyDescent="0.2">
      <c r="A9" s="85" t="s">
        <v>8</v>
      </c>
      <c r="B9" s="86" t="s">
        <v>114</v>
      </c>
      <c r="C9" s="87" t="s">
        <v>117</v>
      </c>
      <c r="D9" s="73" t="s">
        <v>118</v>
      </c>
      <c r="E9" s="89"/>
      <c r="F9" s="105">
        <f>Ihrisko!I4</f>
        <v>64726.138999999996</v>
      </c>
      <c r="G9" s="106">
        <f>Ihrisko!K4</f>
        <v>63406.545999999995</v>
      </c>
      <c r="H9" s="238">
        <f>Ihrisko!L43</f>
        <v>-6220.6279999999988</v>
      </c>
      <c r="I9" s="238">
        <f>Ihrisko!L44</f>
        <v>4901.0349999999999</v>
      </c>
      <c r="J9" s="104">
        <f>G9-F9</f>
        <v>-1319.5930000000008</v>
      </c>
    </row>
    <row r="10" spans="1:246" ht="16.899999999999999" customHeight="1" x14ac:dyDescent="0.2">
      <c r="A10" s="85" t="s">
        <v>9</v>
      </c>
      <c r="B10" s="86" t="s">
        <v>114</v>
      </c>
      <c r="C10" s="87" t="s">
        <v>119</v>
      </c>
      <c r="D10" s="73" t="s">
        <v>120</v>
      </c>
      <c r="E10" s="88"/>
      <c r="F10" s="103">
        <f>Odvodnenie!J3</f>
        <v>26340.940999999999</v>
      </c>
      <c r="G10" s="104">
        <f>Odvodnenie!K3</f>
        <v>51970.659999999996</v>
      </c>
      <c r="H10" s="238">
        <f>Odvodnenie!L51</f>
        <v>-22406.441000000003</v>
      </c>
      <c r="I10" s="238">
        <f>Odvodnenie!L52</f>
        <v>48036.159999999996</v>
      </c>
      <c r="J10" s="104">
        <f>G10-F10</f>
        <v>25629.718999999997</v>
      </c>
    </row>
    <row r="11" spans="1:246" ht="12.75" customHeight="1" thickBot="1" x14ac:dyDescent="0.2">
      <c r="A11" s="90"/>
      <c r="B11" s="91" t="s">
        <v>114</v>
      </c>
      <c r="C11" s="92" t="s">
        <v>121</v>
      </c>
      <c r="D11" s="93" t="s">
        <v>122</v>
      </c>
      <c r="E11" s="93"/>
      <c r="F11" s="107">
        <f>SUM(F8:F10)</f>
        <v>130595.57804999998</v>
      </c>
      <c r="G11" s="107">
        <f>SUM(G8:G10)</f>
        <v>178007.26029999999</v>
      </c>
      <c r="H11" s="236">
        <f>SUM(H8:H10)</f>
        <v>-28831.889000000003</v>
      </c>
      <c r="I11" s="237">
        <f>SUM(I8:I10)</f>
        <v>76243.571249999994</v>
      </c>
      <c r="J11" s="107">
        <f>SUM(J8:J10)</f>
        <v>47411.682250000005</v>
      </c>
    </row>
    <row r="12" spans="1:246" ht="0.75" customHeight="1" x14ac:dyDescent="0.15">
      <c r="A12" s="94" t="s">
        <v>123</v>
      </c>
      <c r="B12" s="95" t="s">
        <v>114</v>
      </c>
      <c r="C12" s="96" t="s">
        <v>124</v>
      </c>
      <c r="D12" s="96"/>
      <c r="E12" s="96"/>
      <c r="F12" s="108"/>
      <c r="G12" s="109"/>
      <c r="J12" s="109"/>
    </row>
    <row r="13" spans="1:246" s="5" customFormat="1" ht="12" x14ac:dyDescent="0.15">
      <c r="A13" s="97"/>
      <c r="B13" s="97"/>
      <c r="C13" s="75"/>
      <c r="D13" s="75"/>
      <c r="E13" s="75"/>
      <c r="F13" s="110"/>
      <c r="G13" s="111"/>
      <c r="H13" s="4"/>
      <c r="I13" s="4"/>
      <c r="J13" s="11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</row>
    <row r="14" spans="1:246" s="5" customFormat="1" x14ac:dyDescent="0.15">
      <c r="A14" s="3"/>
      <c r="B14" s="3"/>
      <c r="C14" s="2"/>
      <c r="D14" s="2"/>
      <c r="E14" s="2"/>
      <c r="F14" s="111"/>
      <c r="G14" s="111"/>
      <c r="H14" s="4"/>
      <c r="I14" s="4"/>
      <c r="J14" s="11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/>
      <c r="GU14" s="2"/>
      <c r="GV14" s="2"/>
      <c r="GW14" s="2"/>
      <c r="GX14" s="2"/>
      <c r="GY14" s="2"/>
      <c r="GZ14" s="2"/>
      <c r="HA14" s="2"/>
      <c r="HB14" s="2"/>
      <c r="HC14" s="2"/>
      <c r="HD14" s="2"/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</row>
    <row r="15" spans="1:246" x14ac:dyDescent="0.15">
      <c r="A15" s="2"/>
      <c r="B15" s="2"/>
      <c r="C15" s="4"/>
      <c r="D15" s="4"/>
      <c r="E15" s="4"/>
    </row>
    <row r="16" spans="1:246" x14ac:dyDescent="0.15">
      <c r="A16" s="2"/>
      <c r="B16" s="2"/>
      <c r="C16" s="4"/>
      <c r="D16" s="4"/>
      <c r="E16" s="4"/>
    </row>
    <row r="17" spans="1:5" x14ac:dyDescent="0.15">
      <c r="A17" s="2"/>
      <c r="B17" s="2"/>
      <c r="C17" s="4"/>
      <c r="D17" s="4"/>
      <c r="E17" s="4"/>
    </row>
    <row r="18" spans="1:5" x14ac:dyDescent="0.15">
      <c r="A18" s="2"/>
      <c r="B18" s="2"/>
      <c r="C18" s="4"/>
      <c r="D18" s="4"/>
      <c r="E18" s="4"/>
    </row>
    <row r="19" spans="1:5" x14ac:dyDescent="0.15">
      <c r="A19" s="2"/>
      <c r="B19" s="2"/>
      <c r="C19" s="4"/>
      <c r="D19" s="4"/>
      <c r="E19" s="4"/>
    </row>
    <row r="20" spans="1:5" x14ac:dyDescent="0.15">
      <c r="A20" s="2"/>
      <c r="B20" s="2"/>
      <c r="C20" s="4"/>
      <c r="D20" s="4"/>
      <c r="E20" s="4"/>
    </row>
    <row r="21" spans="1:5" x14ac:dyDescent="0.15">
      <c r="A21" s="2"/>
      <c r="B21" s="2"/>
      <c r="C21" s="4"/>
      <c r="D21" s="4"/>
      <c r="E21" s="4"/>
    </row>
    <row r="22" spans="1:5" x14ac:dyDescent="0.15">
      <c r="A22" s="2"/>
      <c r="B22" s="2"/>
      <c r="C22" s="4"/>
      <c r="D22" s="4"/>
      <c r="E22" s="4"/>
    </row>
  </sheetData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4</vt:i4>
      </vt:variant>
      <vt:variant>
        <vt:lpstr>Pomenované rozsahy</vt:lpstr>
      </vt:variant>
      <vt:variant>
        <vt:i4>1</vt:i4>
      </vt:variant>
    </vt:vector>
  </HeadingPairs>
  <TitlesOfParts>
    <vt:vector size="5" baseType="lpstr">
      <vt:lpstr>Odvodnenie</vt:lpstr>
      <vt:lpstr>Ihrisko</vt:lpstr>
      <vt:lpstr>Múr</vt:lpstr>
      <vt:lpstr>Rekapitulácia</vt:lpstr>
      <vt:lpstr>Odvodnenie!Názvy_tlače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jozef JV. varga</dc:creator>
  <cp:lastModifiedBy>beata BS. sarinova</cp:lastModifiedBy>
  <cp:lastPrinted>2020-12-16T09:51:20Z</cp:lastPrinted>
  <dcterms:created xsi:type="dcterms:W3CDTF">2020-08-21T05:35:33Z</dcterms:created>
  <dcterms:modified xsi:type="dcterms:W3CDTF">2020-12-16T09:52:26Z</dcterms:modified>
</cp:coreProperties>
</file>