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inova\Desktop\FA OB ZM VO\ZMLUVY\2021 ZMLUVY\"/>
    </mc:Choice>
  </mc:AlternateContent>
  <bookViews>
    <workbookView xWindow="0" yWindow="0" windowWidth="28800" windowHeight="12300"/>
  </bookViews>
  <sheets>
    <sheet name="Rekapitulácia" sheetId="1" r:id="rId1"/>
    <sheet name="Chodník" sheetId="3" r:id="rId2"/>
    <sheet name="Kanalizácia" sheetId="4" r:id="rId3"/>
    <sheet name="Komunikácia II" sheetId="5" r:id="rId4"/>
    <sheet name="Osvetlenie" sheetId="6" r:id="rId5"/>
  </sheets>
  <externalReferences>
    <externalReference r:id="rId6"/>
  </externalReferences>
  <calcPr calcId="162913" calcMode="manual" iterateCount="1"/>
</workbook>
</file>

<file path=xl/calcChain.xml><?xml version="1.0" encoding="utf-8"?>
<calcChain xmlns="http://schemas.openxmlformats.org/spreadsheetml/2006/main">
  <c r="F112" i="3" l="1"/>
  <c r="F79" i="3"/>
  <c r="N127" i="3" l="1"/>
  <c r="N196" i="3"/>
  <c r="W196" i="3"/>
  <c r="Y196" i="3"/>
  <c r="AA196" i="3"/>
  <c r="BE196" i="3"/>
  <c r="BF196" i="3"/>
  <c r="BG196" i="3"/>
  <c r="BH196" i="3"/>
  <c r="BI196" i="3"/>
  <c r="BK196" i="3"/>
  <c r="N195" i="3"/>
  <c r="W195" i="3"/>
  <c r="Y195" i="3"/>
  <c r="AA195" i="3"/>
  <c r="BE195" i="3"/>
  <c r="BF195" i="3"/>
  <c r="BG195" i="3"/>
  <c r="BH195" i="3"/>
  <c r="BI195" i="3"/>
  <c r="BK195" i="3"/>
  <c r="N128" i="3"/>
  <c r="N123" i="3"/>
  <c r="N124" i="3"/>
  <c r="N125" i="3"/>
  <c r="N126" i="3"/>
  <c r="M30" i="3"/>
  <c r="M33" i="3" s="1"/>
  <c r="AG19" i="1"/>
  <c r="AG18" i="1"/>
  <c r="AG23" i="1" s="1"/>
  <c r="AN23" i="1" s="1"/>
  <c r="L38" i="3" l="1"/>
  <c r="AN15" i="1"/>
  <c r="G106" i="5" l="1"/>
  <c r="D109" i="5" s="1"/>
  <c r="AN17" i="1"/>
  <c r="AN19" i="1"/>
  <c r="AG16" i="1" l="1"/>
  <c r="D110" i="5"/>
  <c r="D111" i="5" s="1"/>
  <c r="G20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7" i="5"/>
  <c r="G51" i="5"/>
  <c r="G54" i="5"/>
  <c r="G55" i="5"/>
  <c r="G65" i="5" s="1"/>
  <c r="G56" i="5"/>
  <c r="G57" i="5"/>
  <c r="G58" i="5"/>
  <c r="G59" i="5"/>
  <c r="G60" i="5"/>
  <c r="G61" i="5"/>
  <c r="G62" i="5"/>
  <c r="G63" i="5"/>
  <c r="G69" i="5"/>
  <c r="G71" i="5"/>
  <c r="G79" i="5"/>
  <c r="G80" i="5"/>
  <c r="G81" i="5"/>
  <c r="G82" i="5"/>
  <c r="G83" i="5"/>
  <c r="G84" i="5"/>
  <c r="G85" i="5"/>
  <c r="G89" i="5"/>
  <c r="G91" i="5"/>
  <c r="G92" i="5"/>
  <c r="J92" i="5"/>
  <c r="G98" i="5"/>
  <c r="J102" i="5" s="1"/>
  <c r="G99" i="5"/>
  <c r="G100" i="5"/>
  <c r="G101" i="5"/>
  <c r="G102" i="5"/>
  <c r="G97" i="5"/>
  <c r="G96" i="5"/>
  <c r="G95" i="5"/>
  <c r="G94" i="5"/>
  <c r="G93" i="5"/>
  <c r="G76" i="5"/>
  <c r="G75" i="5"/>
  <c r="G74" i="5"/>
  <c r="G73" i="5"/>
  <c r="G72" i="5"/>
  <c r="G70" i="5"/>
  <c r="G68" i="5"/>
  <c r="H7" i="4"/>
  <c r="H9" i="4"/>
  <c r="H11" i="4"/>
  <c r="H13" i="4"/>
  <c r="H15" i="4"/>
  <c r="H17" i="4"/>
  <c r="H19" i="4"/>
  <c r="H21" i="4"/>
  <c r="H23" i="4"/>
  <c r="H25" i="4"/>
  <c r="H26" i="4"/>
  <c r="H28" i="4"/>
  <c r="H30" i="4"/>
  <c r="H32" i="4"/>
  <c r="H36" i="4"/>
  <c r="H38" i="4"/>
  <c r="H40" i="4"/>
  <c r="H44" i="4"/>
  <c r="H46" i="4"/>
  <c r="H50" i="4"/>
  <c r="H51" i="4"/>
  <c r="H52" i="4"/>
  <c r="H53" i="4"/>
  <c r="H55" i="4"/>
  <c r="H58" i="4"/>
  <c r="H60" i="4"/>
  <c r="H62" i="4"/>
  <c r="H64" i="4"/>
  <c r="H66" i="4"/>
  <c r="H68" i="4"/>
  <c r="F6" i="3"/>
  <c r="BK197" i="3"/>
  <c r="BI197" i="3"/>
  <c r="BH197" i="3"/>
  <c r="BG197" i="3"/>
  <c r="N197" i="3"/>
  <c r="BF197" i="3" s="1"/>
  <c r="BE197" i="3"/>
  <c r="AA197" i="3"/>
  <c r="Y197" i="3"/>
  <c r="W197" i="3"/>
  <c r="BK194" i="3"/>
  <c r="BI194" i="3"/>
  <c r="BH194" i="3"/>
  <c r="BG194" i="3"/>
  <c r="N194" i="3"/>
  <c r="BF194" i="3" s="1"/>
  <c r="BE194" i="3"/>
  <c r="AA194" i="3"/>
  <c r="Y194" i="3"/>
  <c r="W194" i="3"/>
  <c r="BK193" i="3"/>
  <c r="BI193" i="3"/>
  <c r="BH193" i="3"/>
  <c r="BG193" i="3"/>
  <c r="N193" i="3"/>
  <c r="BF193" i="3" s="1"/>
  <c r="BE193" i="3"/>
  <c r="AA193" i="3"/>
  <c r="Y193" i="3"/>
  <c r="W193" i="3"/>
  <c r="BK192" i="3"/>
  <c r="BI192" i="3"/>
  <c r="BH192" i="3"/>
  <c r="BG192" i="3"/>
  <c r="N192" i="3"/>
  <c r="BF192" i="3" s="1"/>
  <c r="BE192" i="3"/>
  <c r="AA192" i="3"/>
  <c r="Y192" i="3"/>
  <c r="W192" i="3"/>
  <c r="BK191" i="3"/>
  <c r="BI191" i="3"/>
  <c r="BH191" i="3"/>
  <c r="BG191" i="3"/>
  <c r="N191" i="3"/>
  <c r="BF191" i="3" s="1"/>
  <c r="BE191" i="3"/>
  <c r="AA191" i="3"/>
  <c r="Y191" i="3"/>
  <c r="W191" i="3"/>
  <c r="BK190" i="3"/>
  <c r="BI190" i="3"/>
  <c r="BH190" i="3"/>
  <c r="BG190" i="3"/>
  <c r="N190" i="3"/>
  <c r="BF190" i="3" s="1"/>
  <c r="BE190" i="3"/>
  <c r="AA190" i="3"/>
  <c r="Y190" i="3"/>
  <c r="W190" i="3"/>
  <c r="BK189" i="3"/>
  <c r="BI189" i="3"/>
  <c r="BH189" i="3"/>
  <c r="BG189" i="3"/>
  <c r="N189" i="3"/>
  <c r="BF189" i="3" s="1"/>
  <c r="BE189" i="3"/>
  <c r="AA189" i="3"/>
  <c r="Y189" i="3"/>
  <c r="W189" i="3"/>
  <c r="BK188" i="3"/>
  <c r="BI188" i="3"/>
  <c r="BH188" i="3"/>
  <c r="BG188" i="3"/>
  <c r="N188" i="3"/>
  <c r="BF188" i="3" s="1"/>
  <c r="BE188" i="3"/>
  <c r="AA188" i="3"/>
  <c r="Y188" i="3"/>
  <c r="W188" i="3"/>
  <c r="BK187" i="3"/>
  <c r="BI187" i="3"/>
  <c r="BH187" i="3"/>
  <c r="BG187" i="3"/>
  <c r="N187" i="3"/>
  <c r="BF187" i="3" s="1"/>
  <c r="BE187" i="3"/>
  <c r="AA187" i="3"/>
  <c r="Y187" i="3"/>
  <c r="W187" i="3"/>
  <c r="BK186" i="3"/>
  <c r="BI186" i="3"/>
  <c r="BH186" i="3"/>
  <c r="BG186" i="3"/>
  <c r="N186" i="3"/>
  <c r="BF186" i="3" s="1"/>
  <c r="BE186" i="3"/>
  <c r="AA186" i="3"/>
  <c r="Y186" i="3"/>
  <c r="W186" i="3"/>
  <c r="BK185" i="3"/>
  <c r="AA185" i="3"/>
  <c r="Y185" i="3"/>
  <c r="W185" i="3"/>
  <c r="N185" i="3"/>
  <c r="BK184" i="3"/>
  <c r="BI184" i="3"/>
  <c r="BH184" i="3"/>
  <c r="BG184" i="3"/>
  <c r="N184" i="3"/>
  <c r="BF184" i="3" s="1"/>
  <c r="BE184" i="3"/>
  <c r="AA184" i="3"/>
  <c r="Y184" i="3"/>
  <c r="Y182" i="3" s="1"/>
  <c r="W184" i="3"/>
  <c r="BK183" i="3"/>
  <c r="BK182" i="3" s="1"/>
  <c r="N182" i="3" s="1"/>
  <c r="N98" i="3" s="1"/>
  <c r="BI183" i="3"/>
  <c r="BH183" i="3"/>
  <c r="BG183" i="3"/>
  <c r="N183" i="3"/>
  <c r="BF183" i="3" s="1"/>
  <c r="BE183" i="3"/>
  <c r="AA183" i="3"/>
  <c r="Y183" i="3"/>
  <c r="W183" i="3"/>
  <c r="AA182" i="3"/>
  <c r="W182" i="3"/>
  <c r="BK181" i="3"/>
  <c r="BI181" i="3"/>
  <c r="BH181" i="3"/>
  <c r="BG181" i="3"/>
  <c r="N181" i="3"/>
  <c r="BF181" i="3" s="1"/>
  <c r="BE181" i="3"/>
  <c r="AA181" i="3"/>
  <c r="Y181" i="3"/>
  <c r="W181" i="3"/>
  <c r="BK180" i="3"/>
  <c r="BK179" i="3" s="1"/>
  <c r="BI180" i="3"/>
  <c r="BH180" i="3"/>
  <c r="BG180" i="3"/>
  <c r="N180" i="3"/>
  <c r="BF180" i="3" s="1"/>
  <c r="BE180" i="3"/>
  <c r="AA180" i="3"/>
  <c r="AA179" i="3" s="1"/>
  <c r="Y180" i="3"/>
  <c r="Y179" i="3" s="1"/>
  <c r="W180" i="3"/>
  <c r="W179" i="3" s="1"/>
  <c r="W178" i="3" s="1"/>
  <c r="BK177" i="3"/>
  <c r="BK176" i="3" s="1"/>
  <c r="N176" i="3" s="1"/>
  <c r="N95" i="3" s="1"/>
  <c r="BI177" i="3"/>
  <c r="BH177" i="3"/>
  <c r="BG177" i="3"/>
  <c r="N177" i="3"/>
  <c r="BF177" i="3" s="1"/>
  <c r="BE177" i="3"/>
  <c r="AA177" i="3"/>
  <c r="Y177" i="3"/>
  <c r="W177" i="3"/>
  <c r="AA176" i="3"/>
  <c r="Y176" i="3"/>
  <c r="W176" i="3"/>
  <c r="BK175" i="3"/>
  <c r="BI175" i="3"/>
  <c r="BH175" i="3"/>
  <c r="BG175" i="3"/>
  <c r="N175" i="3"/>
  <c r="BF175" i="3" s="1"/>
  <c r="BE175" i="3"/>
  <c r="AA175" i="3"/>
  <c r="Y175" i="3"/>
  <c r="W175" i="3"/>
  <c r="BK174" i="3"/>
  <c r="BI174" i="3"/>
  <c r="BH174" i="3"/>
  <c r="BG174" i="3"/>
  <c r="N174" i="3"/>
  <c r="BF174" i="3" s="1"/>
  <c r="BE174" i="3"/>
  <c r="AA174" i="3"/>
  <c r="Y174" i="3"/>
  <c r="W174" i="3"/>
  <c r="BK173" i="3"/>
  <c r="BI173" i="3"/>
  <c r="BH173" i="3"/>
  <c r="BG173" i="3"/>
  <c r="N173" i="3"/>
  <c r="BF173" i="3" s="1"/>
  <c r="BE173" i="3"/>
  <c r="AA173" i="3"/>
  <c r="Y173" i="3"/>
  <c r="W173" i="3"/>
  <c r="BK172" i="3"/>
  <c r="BI172" i="3"/>
  <c r="BH172" i="3"/>
  <c r="BG172" i="3"/>
  <c r="N172" i="3"/>
  <c r="BF172" i="3" s="1"/>
  <c r="BE172" i="3"/>
  <c r="AA172" i="3"/>
  <c r="Y172" i="3"/>
  <c r="W172" i="3"/>
  <c r="BK171" i="3"/>
  <c r="BI171" i="3"/>
  <c r="BH171" i="3"/>
  <c r="BG171" i="3"/>
  <c r="N171" i="3"/>
  <c r="BF171" i="3" s="1"/>
  <c r="BE171" i="3"/>
  <c r="AA171" i="3"/>
  <c r="Y171" i="3"/>
  <c r="W171" i="3"/>
  <c r="BK170" i="3"/>
  <c r="AA170" i="3"/>
  <c r="Y170" i="3"/>
  <c r="W170" i="3"/>
  <c r="N170" i="3"/>
  <c r="N94" i="3" s="1"/>
  <c r="BK169" i="3"/>
  <c r="BI169" i="3"/>
  <c r="BH169" i="3"/>
  <c r="BG169" i="3"/>
  <c r="N169" i="3"/>
  <c r="BF169" i="3" s="1"/>
  <c r="BE169" i="3"/>
  <c r="AA169" i="3"/>
  <c r="Y169" i="3"/>
  <c r="Y167" i="3" s="1"/>
  <c r="W169" i="3"/>
  <c r="BK168" i="3"/>
  <c r="BK167" i="3" s="1"/>
  <c r="N167" i="3" s="1"/>
  <c r="N93" i="3" s="1"/>
  <c r="BI168" i="3"/>
  <c r="BH168" i="3"/>
  <c r="BG168" i="3"/>
  <c r="N168" i="3"/>
  <c r="BF168" i="3" s="1"/>
  <c r="BE168" i="3"/>
  <c r="AA168" i="3"/>
  <c r="Y168" i="3"/>
  <c r="W168" i="3"/>
  <c r="AA167" i="3"/>
  <c r="W167" i="3"/>
  <c r="BK166" i="3"/>
  <c r="BK156" i="3" s="1"/>
  <c r="N156" i="3" s="1"/>
  <c r="N92" i="3" s="1"/>
  <c r="BI166" i="3"/>
  <c r="BH166" i="3"/>
  <c r="BG166" i="3"/>
  <c r="N166" i="3"/>
  <c r="BF166" i="3" s="1"/>
  <c r="BE166" i="3"/>
  <c r="AA166" i="3"/>
  <c r="Y166" i="3"/>
  <c r="W166" i="3"/>
  <c r="BK165" i="3"/>
  <c r="BI165" i="3"/>
  <c r="BH165" i="3"/>
  <c r="BG165" i="3"/>
  <c r="N165" i="3"/>
  <c r="BF165" i="3" s="1"/>
  <c r="BE165" i="3"/>
  <c r="AA165" i="3"/>
  <c r="Y165" i="3"/>
  <c r="W165" i="3"/>
  <c r="BK164" i="3"/>
  <c r="BI164" i="3"/>
  <c r="BH164" i="3"/>
  <c r="BG164" i="3"/>
  <c r="N164" i="3"/>
  <c r="BF164" i="3" s="1"/>
  <c r="BE164" i="3"/>
  <c r="AA164" i="3"/>
  <c r="Y164" i="3"/>
  <c r="W164" i="3"/>
  <c r="BK163" i="3"/>
  <c r="BI163" i="3"/>
  <c r="BH163" i="3"/>
  <c r="BG163" i="3"/>
  <c r="N163" i="3"/>
  <c r="BF163" i="3" s="1"/>
  <c r="BE163" i="3"/>
  <c r="AA163" i="3"/>
  <c r="Y163" i="3"/>
  <c r="W163" i="3"/>
  <c r="BK162" i="3"/>
  <c r="BI162" i="3"/>
  <c r="BH162" i="3"/>
  <c r="BG162" i="3"/>
  <c r="N162" i="3"/>
  <c r="BF162" i="3" s="1"/>
  <c r="BE162" i="3"/>
  <c r="AA162" i="3"/>
  <c r="Y162" i="3"/>
  <c r="W162" i="3"/>
  <c r="BK161" i="3"/>
  <c r="BI161" i="3"/>
  <c r="BH161" i="3"/>
  <c r="BG161" i="3"/>
  <c r="N161" i="3"/>
  <c r="BF161" i="3" s="1"/>
  <c r="BE161" i="3"/>
  <c r="AA161" i="3"/>
  <c r="Y161" i="3"/>
  <c r="W161" i="3"/>
  <c r="BK160" i="3"/>
  <c r="BI160" i="3"/>
  <c r="BH160" i="3"/>
  <c r="BG160" i="3"/>
  <c r="N160" i="3"/>
  <c r="BF160" i="3" s="1"/>
  <c r="BE160" i="3"/>
  <c r="AA160" i="3"/>
  <c r="Y160" i="3"/>
  <c r="W160" i="3"/>
  <c r="BK159" i="3"/>
  <c r="BI159" i="3"/>
  <c r="BH159" i="3"/>
  <c r="BG159" i="3"/>
  <c r="N159" i="3"/>
  <c r="BF159" i="3" s="1"/>
  <c r="BE159" i="3"/>
  <c r="AA159" i="3"/>
  <c r="Y159" i="3"/>
  <c r="W159" i="3"/>
  <c r="BK158" i="3"/>
  <c r="BI158" i="3"/>
  <c r="BH158" i="3"/>
  <c r="BG158" i="3"/>
  <c r="N158" i="3"/>
  <c r="BF158" i="3" s="1"/>
  <c r="BE158" i="3"/>
  <c r="AA158" i="3"/>
  <c r="Y158" i="3"/>
  <c r="W158" i="3"/>
  <c r="BK157" i="3"/>
  <c r="BI157" i="3"/>
  <c r="BH157" i="3"/>
  <c r="BG157" i="3"/>
  <c r="N157" i="3"/>
  <c r="BF157" i="3" s="1"/>
  <c r="BE157" i="3"/>
  <c r="AA157" i="3"/>
  <c r="Y157" i="3"/>
  <c r="W157" i="3"/>
  <c r="AA156" i="3"/>
  <c r="Y156" i="3"/>
  <c r="W156" i="3"/>
  <c r="BK155" i="3"/>
  <c r="BI155" i="3"/>
  <c r="BH155" i="3"/>
  <c r="BG155" i="3"/>
  <c r="N155" i="3"/>
  <c r="BF155" i="3" s="1"/>
  <c r="BE155" i="3"/>
  <c r="AA155" i="3"/>
  <c r="Y155" i="3"/>
  <c r="W155" i="3"/>
  <c r="BK154" i="3"/>
  <c r="BI154" i="3"/>
  <c r="BH154" i="3"/>
  <c r="BG154" i="3"/>
  <c r="N154" i="3"/>
  <c r="BF154" i="3" s="1"/>
  <c r="BE154" i="3"/>
  <c r="AA154" i="3"/>
  <c r="Y154" i="3"/>
  <c r="W154" i="3"/>
  <c r="BK153" i="3"/>
  <c r="BI153" i="3"/>
  <c r="BH153" i="3"/>
  <c r="BG153" i="3"/>
  <c r="N153" i="3"/>
  <c r="BF153" i="3" s="1"/>
  <c r="BE153" i="3"/>
  <c r="AA153" i="3"/>
  <c r="Y153" i="3"/>
  <c r="W153" i="3"/>
  <c r="BK152" i="3"/>
  <c r="BI152" i="3"/>
  <c r="BH152" i="3"/>
  <c r="BG152" i="3"/>
  <c r="N152" i="3"/>
  <c r="BF152" i="3" s="1"/>
  <c r="BE152" i="3"/>
  <c r="AA152" i="3"/>
  <c r="Y152" i="3"/>
  <c r="W152" i="3"/>
  <c r="BK151" i="3"/>
  <c r="BI151" i="3"/>
  <c r="BH151" i="3"/>
  <c r="BG151" i="3"/>
  <c r="N151" i="3"/>
  <c r="BF151" i="3" s="1"/>
  <c r="BE151" i="3"/>
  <c r="AA151" i="3"/>
  <c r="Y151" i="3"/>
  <c r="W151" i="3"/>
  <c r="BK150" i="3"/>
  <c r="BI150" i="3"/>
  <c r="BH150" i="3"/>
  <c r="BG150" i="3"/>
  <c r="N150" i="3"/>
  <c r="BF150" i="3" s="1"/>
  <c r="BE150" i="3"/>
  <c r="AA150" i="3"/>
  <c r="Y150" i="3"/>
  <c r="W150" i="3"/>
  <c r="BK149" i="3"/>
  <c r="BI149" i="3"/>
  <c r="BH149" i="3"/>
  <c r="BG149" i="3"/>
  <c r="N149" i="3"/>
  <c r="BF149" i="3" s="1"/>
  <c r="BE149" i="3"/>
  <c r="AA149" i="3"/>
  <c r="Y149" i="3"/>
  <c r="W149" i="3"/>
  <c r="BK148" i="3"/>
  <c r="BI148" i="3"/>
  <c r="BH148" i="3"/>
  <c r="BG148" i="3"/>
  <c r="N148" i="3"/>
  <c r="BF148" i="3" s="1"/>
  <c r="BE148" i="3"/>
  <c r="AA148" i="3"/>
  <c r="Y148" i="3"/>
  <c r="W148" i="3"/>
  <c r="BK147" i="3"/>
  <c r="BI147" i="3"/>
  <c r="BH147" i="3"/>
  <c r="BG147" i="3"/>
  <c r="N147" i="3"/>
  <c r="BF147" i="3" s="1"/>
  <c r="BE147" i="3"/>
  <c r="AA147" i="3"/>
  <c r="Y147" i="3"/>
  <c r="W147" i="3"/>
  <c r="BK146" i="3"/>
  <c r="BI146" i="3"/>
  <c r="BH146" i="3"/>
  <c r="BG146" i="3"/>
  <c r="N146" i="3"/>
  <c r="BF146" i="3" s="1"/>
  <c r="BE146" i="3"/>
  <c r="AA146" i="3"/>
  <c r="Y146" i="3"/>
  <c r="W146" i="3"/>
  <c r="BK145" i="3"/>
  <c r="BI145" i="3"/>
  <c r="BH145" i="3"/>
  <c r="BG145" i="3"/>
  <c r="N145" i="3"/>
  <c r="BF145" i="3" s="1"/>
  <c r="BE145" i="3"/>
  <c r="AA145" i="3"/>
  <c r="Y145" i="3"/>
  <c r="W145" i="3"/>
  <c r="BK144" i="3"/>
  <c r="BI144" i="3"/>
  <c r="BH144" i="3"/>
  <c r="BG144" i="3"/>
  <c r="N144" i="3"/>
  <c r="BF144" i="3" s="1"/>
  <c r="BE144" i="3"/>
  <c r="AA144" i="3"/>
  <c r="Y144" i="3"/>
  <c r="W144" i="3"/>
  <c r="BK143" i="3"/>
  <c r="BI143" i="3"/>
  <c r="BH143" i="3"/>
  <c r="BG143" i="3"/>
  <c r="N143" i="3"/>
  <c r="BF143" i="3" s="1"/>
  <c r="BE143" i="3"/>
  <c r="AA143" i="3"/>
  <c r="Y143" i="3"/>
  <c r="W143" i="3"/>
  <c r="BK142" i="3"/>
  <c r="BI142" i="3"/>
  <c r="BH142" i="3"/>
  <c r="BG142" i="3"/>
  <c r="N142" i="3"/>
  <c r="BF142" i="3" s="1"/>
  <c r="BE142" i="3"/>
  <c r="AA142" i="3"/>
  <c r="AA140" i="3" s="1"/>
  <c r="Y142" i="3"/>
  <c r="W142" i="3"/>
  <c r="W140" i="3" s="1"/>
  <c r="BK141" i="3"/>
  <c r="BI141" i="3"/>
  <c r="BH141" i="3"/>
  <c r="BG141" i="3"/>
  <c r="N141" i="3"/>
  <c r="BF141" i="3" s="1"/>
  <c r="BE141" i="3"/>
  <c r="AA141" i="3"/>
  <c r="Y141" i="3"/>
  <c r="W141" i="3"/>
  <c r="BK140" i="3"/>
  <c r="Y140" i="3"/>
  <c r="N140" i="3"/>
  <c r="N91" i="3" s="1"/>
  <c r="BK139" i="3"/>
  <c r="BI139" i="3"/>
  <c r="BH139" i="3"/>
  <c r="BG139" i="3"/>
  <c r="N139" i="3"/>
  <c r="BF139" i="3"/>
  <c r="BE139" i="3"/>
  <c r="AA139" i="3"/>
  <c r="Y139" i="3"/>
  <c r="W139" i="3"/>
  <c r="BK138" i="3"/>
  <c r="BI138" i="3"/>
  <c r="BH138" i="3"/>
  <c r="BG138" i="3"/>
  <c r="N138" i="3"/>
  <c r="BF138" i="3"/>
  <c r="BE138" i="3"/>
  <c r="AA138" i="3"/>
  <c r="Y138" i="3"/>
  <c r="W138" i="3"/>
  <c r="BK137" i="3"/>
  <c r="BI137" i="3"/>
  <c r="BH137" i="3"/>
  <c r="BG137" i="3"/>
  <c r="N137" i="3"/>
  <c r="BF137" i="3"/>
  <c r="BE137" i="3"/>
  <c r="AA137" i="3"/>
  <c r="Y137" i="3"/>
  <c r="W137" i="3"/>
  <c r="BK136" i="3"/>
  <c r="BI136" i="3"/>
  <c r="BH136" i="3"/>
  <c r="BG136" i="3"/>
  <c r="N136" i="3"/>
  <c r="BF136" i="3"/>
  <c r="BE136" i="3"/>
  <c r="AA136" i="3"/>
  <c r="Y136" i="3"/>
  <c r="W136" i="3"/>
  <c r="BK135" i="3"/>
  <c r="BI135" i="3"/>
  <c r="BH135" i="3"/>
  <c r="BG135" i="3"/>
  <c r="N135" i="3"/>
  <c r="BF135" i="3"/>
  <c r="BE135" i="3"/>
  <c r="AA135" i="3"/>
  <c r="Y135" i="3"/>
  <c r="W135" i="3"/>
  <c r="BK134" i="3"/>
  <c r="BI134" i="3"/>
  <c r="BH134" i="3"/>
  <c r="BG134" i="3"/>
  <c r="N134" i="3"/>
  <c r="BF134" i="3"/>
  <c r="BE134" i="3"/>
  <c r="AA134" i="3"/>
  <c r="Y134" i="3"/>
  <c r="W134" i="3"/>
  <c r="BK133" i="3"/>
  <c r="BI133" i="3"/>
  <c r="BH133" i="3"/>
  <c r="BG133" i="3"/>
  <c r="N133" i="3"/>
  <c r="BF133" i="3"/>
  <c r="BE133" i="3"/>
  <c r="AA133" i="3"/>
  <c r="Y133" i="3"/>
  <c r="W133" i="3"/>
  <c r="BK132" i="3"/>
  <c r="BI132" i="3"/>
  <c r="BH132" i="3"/>
  <c r="BG132" i="3"/>
  <c r="N132" i="3"/>
  <c r="BF132" i="3"/>
  <c r="BE132" i="3"/>
  <c r="AA132" i="3"/>
  <c r="Y132" i="3"/>
  <c r="W132" i="3"/>
  <c r="BK131" i="3"/>
  <c r="BI131" i="3"/>
  <c r="BH131" i="3"/>
  <c r="BG131" i="3"/>
  <c r="N131" i="3"/>
  <c r="BF131" i="3"/>
  <c r="BE131" i="3"/>
  <c r="AA131" i="3"/>
  <c r="Y131" i="3"/>
  <c r="W131" i="3"/>
  <c r="BK130" i="3"/>
  <c r="BI130" i="3"/>
  <c r="BH130" i="3"/>
  <c r="BG130" i="3"/>
  <c r="N130" i="3"/>
  <c r="BF130" i="3"/>
  <c r="BE130" i="3"/>
  <c r="AA130" i="3"/>
  <c r="Y130" i="3"/>
  <c r="W130" i="3"/>
  <c r="BK129" i="3"/>
  <c r="BI129" i="3"/>
  <c r="BH129" i="3"/>
  <c r="BG129" i="3"/>
  <c r="N129" i="3"/>
  <c r="BF129" i="3"/>
  <c r="BE129" i="3"/>
  <c r="AA129" i="3"/>
  <c r="Y129" i="3"/>
  <c r="W129" i="3"/>
  <c r="BK128" i="3"/>
  <c r="BI128" i="3"/>
  <c r="BH128" i="3"/>
  <c r="BG128" i="3"/>
  <c r="BF128" i="3"/>
  <c r="BE128" i="3"/>
  <c r="AA128" i="3"/>
  <c r="Y128" i="3"/>
  <c r="W128" i="3"/>
  <c r="BK127" i="3"/>
  <c r="BI127" i="3"/>
  <c r="BH127" i="3"/>
  <c r="BG127" i="3"/>
  <c r="BF127" i="3"/>
  <c r="BE127" i="3"/>
  <c r="AA127" i="3"/>
  <c r="Y127" i="3"/>
  <c r="W127" i="3"/>
  <c r="BK126" i="3"/>
  <c r="BI126" i="3"/>
  <c r="BH126" i="3"/>
  <c r="BG126" i="3"/>
  <c r="BF126" i="3"/>
  <c r="BE126" i="3"/>
  <c r="AA126" i="3"/>
  <c r="Y126" i="3"/>
  <c r="W126" i="3"/>
  <c r="BK125" i="3"/>
  <c r="BI125" i="3"/>
  <c r="BH125" i="3"/>
  <c r="BG125" i="3"/>
  <c r="BF125" i="3"/>
  <c r="BE125" i="3"/>
  <c r="AA125" i="3"/>
  <c r="Y125" i="3"/>
  <c r="W125" i="3"/>
  <c r="BK124" i="3"/>
  <c r="BI124" i="3"/>
  <c r="BH124" i="3"/>
  <c r="BG124" i="3"/>
  <c r="BF124" i="3"/>
  <c r="BE124" i="3"/>
  <c r="AA124" i="3"/>
  <c r="Y124" i="3"/>
  <c r="Y122" i="3" s="1"/>
  <c r="W124" i="3"/>
  <c r="BK123" i="3"/>
  <c r="BK122" i="3" s="1"/>
  <c r="BI123" i="3"/>
  <c r="BH123" i="3"/>
  <c r="H35" i="3" s="1"/>
  <c r="BG123" i="3"/>
  <c r="H34" i="3" s="1"/>
  <c r="BF123" i="3"/>
  <c r="BE123" i="3"/>
  <c r="M32" i="3" s="1"/>
  <c r="AA123" i="3"/>
  <c r="Y123" i="3"/>
  <c r="W123" i="3"/>
  <c r="AA122" i="3"/>
  <c r="M117" i="3"/>
  <c r="E15" i="3"/>
  <c r="F117" i="3" s="1"/>
  <c r="M116" i="3"/>
  <c r="F116" i="3"/>
  <c r="M114" i="3"/>
  <c r="F114" i="3"/>
  <c r="F111" i="3"/>
  <c r="N99" i="3"/>
  <c r="M84" i="3"/>
  <c r="M83" i="3"/>
  <c r="F83" i="3"/>
  <c r="M81" i="3"/>
  <c r="F81" i="3"/>
  <c r="F78" i="3"/>
  <c r="M28" i="3"/>
  <c r="H36" i="3"/>
  <c r="O15" i="3"/>
  <c r="O14" i="3"/>
  <c r="BK178" i="3" l="1"/>
  <c r="N178" i="3" s="1"/>
  <c r="N96" i="3" s="1"/>
  <c r="N179" i="3"/>
  <c r="N97" i="3" s="1"/>
  <c r="BK121" i="3"/>
  <c r="N122" i="3"/>
  <c r="N90" i="3" s="1"/>
  <c r="N89" i="3" s="1"/>
  <c r="Y121" i="3"/>
  <c r="Y178" i="3"/>
  <c r="H32" i="3"/>
  <c r="W122" i="3"/>
  <c r="W121" i="3" s="1"/>
  <c r="W120" i="3" s="1"/>
  <c r="AA178" i="3"/>
  <c r="AA121" i="3"/>
  <c r="AA120" i="3" s="1"/>
  <c r="AN16" i="1"/>
  <c r="H33" i="3"/>
  <c r="G104" i="5"/>
  <c r="BK120" i="3"/>
  <c r="F84" i="3"/>
  <c r="H70" i="4"/>
  <c r="AN18" i="1" s="1"/>
  <c r="AN22" i="1" s="1"/>
  <c r="Y120" i="3" l="1"/>
  <c r="M27" i="3"/>
  <c r="L103" i="3"/>
</calcChain>
</file>

<file path=xl/sharedStrings.xml><?xml version="1.0" encoding="utf-8"?>
<sst xmlns="http://schemas.openxmlformats.org/spreadsheetml/2006/main" count="1533" uniqueCount="603">
  <si>
    <t>2012</t>
  </si>
  <si>
    <t>Hárok obsahuje:</t>
  </si>
  <si>
    <t>1) Súhrnný list stavby</t>
  </si>
  <si>
    <t>2) Rekapitulácia objektov</t>
  </si>
  <si>
    <t>False</t>
  </si>
  <si>
    <t>optimalizované pre tlač zostáv vo formáte A4 - na výšku</t>
  </si>
  <si>
    <t>&gt;&gt;  skryté stĺpce  &lt;&lt;</t>
  </si>
  <si>
    <t>20</t>
  </si>
  <si>
    <t>v ---  nižšie sa nachádzajú doplnkové a pomocné údaje k zostavám  --- v</t>
  </si>
  <si>
    <t>Kód:</t>
  </si>
  <si>
    <t>Stavba:</t>
  </si>
  <si>
    <t>JKSO:</t>
  </si>
  <si>
    <t/>
  </si>
  <si>
    <t>KS:</t>
  </si>
  <si>
    <t>Miesto:</t>
  </si>
  <si>
    <t>Bratislava III</t>
  </si>
  <si>
    <t>Dátum:</t>
  </si>
  <si>
    <t>Objednávateľ:</t>
  </si>
  <si>
    <t>IČO:</t>
  </si>
  <si>
    <t>Mestská časť Bratislava - Nové Mesto</t>
  </si>
  <si>
    <t>IČO DPH:</t>
  </si>
  <si>
    <t>Zhotoviteľ:</t>
  </si>
  <si>
    <t>Projektant:</t>
  </si>
  <si>
    <t>Spracovateľ:</t>
  </si>
  <si>
    <t>Poznámka: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</si>
  <si>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</si>
  <si>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</si>
  <si>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</si>
  <si>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</si>
  <si>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</si>
  <si>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</si>
  <si>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</si>
  <si>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</si>
  <si>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</si>
  <si>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</si>
  <si>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</si>
  <si>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</si>
  <si>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</si>
  <si>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</si>
  <si>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</si>
  <si>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</si>
  <si>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</si>
  <si>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</si>
  <si>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Kód</t>
  </si>
  <si>
    <t>Objekt</t>
  </si>
  <si>
    <t>Cena bez DPH [EUR]</t>
  </si>
  <si>
    <t>Cena s DPH [EUR]</t>
  </si>
  <si>
    <t>1) Náklady z rozpočtov</t>
  </si>
  <si>
    <t>D</t>
  </si>
  <si>
    <t>0</t>
  </si>
  <si>
    <t>1</t>
  </si>
  <si>
    <t>{b31f72e0-5a13-44aa-9796-21c258f0bd29}</t>
  </si>
  <si>
    <t>2) Ostatné náklady zo súhrnného listu</t>
  </si>
  <si>
    <t>Celkové náklady za stavbu 1) + 2)</t>
  </si>
  <si>
    <t>SO 03 - Dažďová kanalizácia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</si>
  <si>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</si>
  <si>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</si>
  <si>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</si>
  <si>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</si>
  <si>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</si>
  <si>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</si>
  <si>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</si>
  <si>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Náklady z rozpočtu</t>
  </si>
  <si>
    <t>Ostatné náklady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</si>
  <si>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</si>
  <si>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</si>
  <si>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</si>
  <si>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</si>
  <si>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</si>
  <si>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</si>
  <si>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</si>
  <si>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</si>
  <si>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9 - Ostatné konštrukcie a práce-búranie</t>
  </si>
  <si>
    <t xml:space="preserve">    99 - Presun hmôt HSV</t>
  </si>
  <si>
    <t>2) Ostatné náklady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</si>
  <si>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</si>
  <si>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</si>
  <si>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</si>
  <si>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</si>
  <si>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</si>
  <si>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</si>
  <si>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</si>
  <si>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</si>
  <si>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</si>
  <si>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</si>
  <si>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</si>
  <si>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</si>
  <si>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</si>
  <si>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</si>
  <si>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</si>
  <si>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</si>
  <si>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m2</t>
  </si>
  <si>
    <t>4</t>
  </si>
  <si>
    <t>2</t>
  </si>
  <si>
    <t>16</t>
  </si>
  <si>
    <t>ks</t>
  </si>
  <si>
    <t>3</t>
  </si>
  <si>
    <t>5</t>
  </si>
  <si>
    <t>6</t>
  </si>
  <si>
    <t>7</t>
  </si>
  <si>
    <t>8</t>
  </si>
  <si>
    <t>9</t>
  </si>
  <si>
    <t>m</t>
  </si>
  <si>
    <t>10</t>
  </si>
  <si>
    <t>919735112</t>
  </si>
  <si>
    <t>Rezanie existujúceho asfaltového krytu alebo podkladu hĺbky nad 50 do 100 mm</t>
  </si>
  <si>
    <t>11</t>
  </si>
  <si>
    <t>12</t>
  </si>
  <si>
    <t>t</t>
  </si>
  <si>
    <t>13</t>
  </si>
  <si>
    <t>14</t>
  </si>
  <si>
    <t>15</t>
  </si>
  <si>
    <t xml:space="preserve">    4 - Vodorovné konštrukcie</t>
  </si>
  <si>
    <t xml:space="preserve">    6 - Úpravy povrchov, podlahy, osadenie</t>
  </si>
  <si>
    <t>PSV - Práce a dodávky PSV</t>
  </si>
  <si>
    <t xml:space="preserve">    711 - Izolácie proti vode a vlhkosti</t>
  </si>
  <si>
    <t xml:space="preserve">    762 - Konštrukcie tesárske</t>
  </si>
  <si>
    <t xml:space="preserve">    767 - Konštrukcie doplnkové kovové</t>
  </si>
  <si>
    <t>113107141</t>
  </si>
  <si>
    <t>Odstránenie krytuv ploche do 200 m2 asfaltového, hr. vrstvy do 50 mm,  -0,09800t</t>
  </si>
  <si>
    <t>448584627</t>
  </si>
  <si>
    <t>113307131</t>
  </si>
  <si>
    <t>Odstránenie podkladu v ploche do 200 m2 z betónu prostého, hr. vrstvy do 150 mm,  -0,22500t</t>
  </si>
  <si>
    <t>550050742</t>
  </si>
  <si>
    <t>119001411</t>
  </si>
  <si>
    <t>Dočasné zaistenie podzemného potrubia DN do 200</t>
  </si>
  <si>
    <t>-519998568</t>
  </si>
  <si>
    <t>119001422</t>
  </si>
  <si>
    <t>Dočasné zaistenie káblov a káblových tratí do 6 káblov</t>
  </si>
  <si>
    <t>-2134928645</t>
  </si>
  <si>
    <t>120901121</t>
  </si>
  <si>
    <t>Búranie konštrukcií z betónu prostého neprekladaného kameňom v odkopávkach</t>
  </si>
  <si>
    <t>m3</t>
  </si>
  <si>
    <t>1632349753</t>
  </si>
  <si>
    <t>132201202</t>
  </si>
  <si>
    <t>Výkop ryhy šírky 600-2000mm horn.3 od 100 do 1000 m3</t>
  </si>
  <si>
    <t>-1469555745</t>
  </si>
  <si>
    <t>132201209</t>
  </si>
  <si>
    <t>Príplatok k cenám za lepivosť pri hĺbení rýh š. nad 600 do 2 000 mm zapaž. i nezapažených, s urovnaním dna v hornine 3</t>
  </si>
  <si>
    <t>2115958415</t>
  </si>
  <si>
    <t>151101401</t>
  </si>
  <si>
    <t>Vzopretie zapažených stien s prepažovaním pri pažení príložnom hĺbky do 4 m</t>
  </si>
  <si>
    <t>534989120</t>
  </si>
  <si>
    <t>151101411</t>
  </si>
  <si>
    <t>Odstránenie vzopretia stien pri pažení príložnom hĺbky do 4 m</t>
  </si>
  <si>
    <t>-1545641469</t>
  </si>
  <si>
    <t>162201101</t>
  </si>
  <si>
    <t>Vodorovné premiestnenie výkopku z horniny 1-4 do 20m</t>
  </si>
  <si>
    <t>353793569</t>
  </si>
  <si>
    <t>162401121</t>
  </si>
  <si>
    <t xml:space="preserve">Vodorovné premiestnenie výkopku  po spevnenej ceste z  horniny tr.1-4, nad 100 do 1000 m3 na vzdialenosť do 1500 m </t>
  </si>
  <si>
    <t>-1355839085</t>
  </si>
  <si>
    <t>162501123</t>
  </si>
  <si>
    <t>Vodorovné premiestnenie výkopku  po spevnenej ceste z  horniny tr.1-4, nad 100 do 1000 m3, príplatok k cene za každých ďalšich a začatých 1000 m</t>
  </si>
  <si>
    <t>130368938</t>
  </si>
  <si>
    <t>167101102</t>
  </si>
  <si>
    <t>Nakladanie neuľahnutého výkopku z hornín tr.1-4 nad 100 do 1000 m3</t>
  </si>
  <si>
    <t>-2088786797</t>
  </si>
  <si>
    <t>171101101</t>
  </si>
  <si>
    <t>Uloženie sypaniny do násypu súdržnej horniny s mierou zhutnenia podľa Proctor-Standard na 95 %</t>
  </si>
  <si>
    <t>-982018443</t>
  </si>
  <si>
    <t>171201201</t>
  </si>
  <si>
    <t>Uloženie sypaniny na skládky do 100 m3</t>
  </si>
  <si>
    <t>-1613204363</t>
  </si>
  <si>
    <t>17</t>
  </si>
  <si>
    <t>M</t>
  </si>
  <si>
    <t>5833721300</t>
  </si>
  <si>
    <t>Štrkopiesok 0-32 z</t>
  </si>
  <si>
    <t>570888025</t>
  </si>
  <si>
    <t>171209002</t>
  </si>
  <si>
    <t>Poplatok za skladovanie - zemina a kamenivo (17 05) ostatné</t>
  </si>
  <si>
    <t>-103174211</t>
  </si>
  <si>
    <t>18</t>
  </si>
  <si>
    <t>211971121</t>
  </si>
  <si>
    <t>Zhotov. oplášt. výplne z geotext. v ryhe alebo v záreze pri rozvinutej šírke oplášt. od 0 do 2, 5 m</t>
  </si>
  <si>
    <t>-1557063182</t>
  </si>
  <si>
    <t>19</t>
  </si>
  <si>
    <t>6936652600</t>
  </si>
  <si>
    <t>Geotextília netkaná polypropylénová Tatratex PP 1000</t>
  </si>
  <si>
    <t>-2035422520</t>
  </si>
  <si>
    <t>212755114</t>
  </si>
  <si>
    <t>Trativod z drenážnych rúrok bez lôžka, vnútorného priem. rúrok 100 mm</t>
  </si>
  <si>
    <t>787456342</t>
  </si>
  <si>
    <t>21</t>
  </si>
  <si>
    <t>274321312</t>
  </si>
  <si>
    <t>Betón základových pásov, železový (bez výstuže), tr. C 20/25</t>
  </si>
  <si>
    <t>611711680</t>
  </si>
  <si>
    <t>22</t>
  </si>
  <si>
    <t>274351217</t>
  </si>
  <si>
    <t>Debnenie stien základových pásov, zhotovenie-tradičné</t>
  </si>
  <si>
    <t>1446398522</t>
  </si>
  <si>
    <t>23</t>
  </si>
  <si>
    <t>274351218</t>
  </si>
  <si>
    <t>Debnenie stien základových pásov, odstránenie-tradičné</t>
  </si>
  <si>
    <t>1150381562</t>
  </si>
  <si>
    <t>24</t>
  </si>
  <si>
    <t>274361821</t>
  </si>
  <si>
    <t>Výstuž základových pásov z ocele 10505</t>
  </si>
  <si>
    <t>-1495589544</t>
  </si>
  <si>
    <t>33</t>
  </si>
  <si>
    <t>274361831</t>
  </si>
  <si>
    <t xml:space="preserve">Zhotovenie výstuže základových pásov z betonárskej ocele </t>
  </si>
  <si>
    <t>-1403571864</t>
  </si>
  <si>
    <t>25</t>
  </si>
  <si>
    <t>274362021</t>
  </si>
  <si>
    <t>Výstuž základových pásov zo zvár. sietí KARI</t>
  </si>
  <si>
    <t>-1190884588</t>
  </si>
  <si>
    <t>34</t>
  </si>
  <si>
    <t>274361931</t>
  </si>
  <si>
    <t>Zhotovenie výstuže  základových pásov zo zváraných sietí a KARI sietí</t>
  </si>
  <si>
    <t>-1634588676</t>
  </si>
  <si>
    <t>30</t>
  </si>
  <si>
    <t>279321312</t>
  </si>
  <si>
    <t>Betón základových múrov, železový (bez výstuže), tr. C 20/25</t>
  </si>
  <si>
    <t>-2090802900</t>
  </si>
  <si>
    <t>27</t>
  </si>
  <si>
    <t>279351105</t>
  </si>
  <si>
    <t>Debnenie základových múrov obojstranné zhotovenie-dielce</t>
  </si>
  <si>
    <t>1376336010</t>
  </si>
  <si>
    <t>28</t>
  </si>
  <si>
    <t>279351106</t>
  </si>
  <si>
    <t>Debnenie základových múrov obojstranné odstránenie-dielce</t>
  </si>
  <si>
    <t>52227746</t>
  </si>
  <si>
    <t>29</t>
  </si>
  <si>
    <t>279361821</t>
  </si>
  <si>
    <t>Výstuž základových múrov a dosiek nosných z ocele 10505</t>
  </si>
  <si>
    <t>2061602650</t>
  </si>
  <si>
    <t>35</t>
  </si>
  <si>
    <t>279361831</t>
  </si>
  <si>
    <t xml:space="preserve">Zhotovenie výstuže základových múrov nosných z betonárskej ocele </t>
  </si>
  <si>
    <t>886187610</t>
  </si>
  <si>
    <t>31</t>
  </si>
  <si>
    <t>411321314</t>
  </si>
  <si>
    <t>Betón stropov doskových a trámových,  železový tr. C 20/25</t>
  </si>
  <si>
    <t>1629508613</t>
  </si>
  <si>
    <t>32</t>
  </si>
  <si>
    <t>411321727</t>
  </si>
  <si>
    <t>Zhotovenie stropov doskových a trámových,  z betónu  železového</t>
  </si>
  <si>
    <t>-583422776</t>
  </si>
  <si>
    <t>36</t>
  </si>
  <si>
    <t>411351101</t>
  </si>
  <si>
    <t>Debnenie stropov doskových zhotovenie-dielce</t>
  </si>
  <si>
    <t>318829637</t>
  </si>
  <si>
    <t>37</t>
  </si>
  <si>
    <t>411351102</t>
  </si>
  <si>
    <t>Debnenie stropov doskových odstránenie-dielce</t>
  </si>
  <si>
    <t>507568113</t>
  </si>
  <si>
    <t>38</t>
  </si>
  <si>
    <t>411354173</t>
  </si>
  <si>
    <t>Podporná konštrukcia stropov výšky do 4 m pre zaťaženie do 12 kPa zhotovenie</t>
  </si>
  <si>
    <t>2005072284</t>
  </si>
  <si>
    <t>39</t>
  </si>
  <si>
    <t>411354174</t>
  </si>
  <si>
    <t>Podporná konštrukcia stropov výšky do 4 m pre zaťaženie do 12 kPa odstránenie</t>
  </si>
  <si>
    <t>934376811</t>
  </si>
  <si>
    <t>41</t>
  </si>
  <si>
    <t>411361821</t>
  </si>
  <si>
    <t>Výstuž stropov doskových, trámových, vložkových,konzolových alebo balkónových, 10505</t>
  </si>
  <si>
    <t>1332642308</t>
  </si>
  <si>
    <t>40</t>
  </si>
  <si>
    <t>411361831</t>
  </si>
  <si>
    <t xml:space="preserve">Zhotovenie výstuže stropov doskových, trámových, vložkových,konzolových alebo balkónových </t>
  </si>
  <si>
    <t>-452282133</t>
  </si>
  <si>
    <t>42</t>
  </si>
  <si>
    <t>411362021</t>
  </si>
  <si>
    <t>Výstuž stropov doskových, trámových, vložkových,konzolových alebo balkónových, zo zváraných sietí KARI</t>
  </si>
  <si>
    <t>1241987600</t>
  </si>
  <si>
    <t>43</t>
  </si>
  <si>
    <t>411361931</t>
  </si>
  <si>
    <t>Zhotovenie výstuže stropov doskových, trámových, vložkových,konzolových alebo balkónových zo zváraných sietí a zváraných sietí KARI</t>
  </si>
  <si>
    <t>-1631757258</t>
  </si>
  <si>
    <t>44</t>
  </si>
  <si>
    <t>631312611</t>
  </si>
  <si>
    <t>Mazanina z betónu prostého (m3) tr. C 16/20 hr.nad 50 do 80 mm</t>
  </si>
  <si>
    <t>1572571609</t>
  </si>
  <si>
    <t>45</t>
  </si>
  <si>
    <t>631312811</t>
  </si>
  <si>
    <t>Položenie mazaniny z betónu prostého (m3) hr.nad 50 do 80 mm</t>
  </si>
  <si>
    <t>271911531</t>
  </si>
  <si>
    <t>46</t>
  </si>
  <si>
    <t>1003072113</t>
  </si>
  <si>
    <t>48</t>
  </si>
  <si>
    <t>919735123</t>
  </si>
  <si>
    <t>Rezanie existujúceho betónového krytu alebo podkladu hĺbky nad 100 do 150 mm</t>
  </si>
  <si>
    <t>-2057961692</t>
  </si>
  <si>
    <t>47</t>
  </si>
  <si>
    <t>979081111</t>
  </si>
  <si>
    <t>Odvoz sutiny a vybúraných hmôt na skládku do 1 km</t>
  </si>
  <si>
    <t>1439772546</t>
  </si>
  <si>
    <t>49</t>
  </si>
  <si>
    <t>979081121</t>
  </si>
  <si>
    <t>Odvoz sutiny a vybúraných hmôt na skládku za každý ďalší 1 km</t>
  </si>
  <si>
    <t>-788664280</t>
  </si>
  <si>
    <t>50</t>
  </si>
  <si>
    <t>979089012</t>
  </si>
  <si>
    <t>Poplatok za skladovanie - betón, tehly, dlaždice (17 01 ), ostatné</t>
  </si>
  <si>
    <t>846088304</t>
  </si>
  <si>
    <t>51</t>
  </si>
  <si>
    <t>998152121</t>
  </si>
  <si>
    <t>Presun hmôt pre obj.8152, 8153,8159,zvislá nosná konštr.monolitická betónová, výška do 3 m</t>
  </si>
  <si>
    <t>-1443572861</t>
  </si>
  <si>
    <t>52</t>
  </si>
  <si>
    <t>711793010</t>
  </si>
  <si>
    <t>Izolácia dilatácii elastickou tesniacou páskou Weber - Terranova TEC - SUPERFLEX B240 vodorovná</t>
  </si>
  <si>
    <t>314254790</t>
  </si>
  <si>
    <t>53</t>
  </si>
  <si>
    <t>998711201</t>
  </si>
  <si>
    <t>Presun hmôt pre izoláciu proti vode v objektoch výšky do 6 m</t>
  </si>
  <si>
    <t>%</t>
  </si>
  <si>
    <t>255685825</t>
  </si>
  <si>
    <t>54</t>
  </si>
  <si>
    <t>762961810</t>
  </si>
  <si>
    <t>662464297</t>
  </si>
  <si>
    <t>55</t>
  </si>
  <si>
    <t>998762202</t>
  </si>
  <si>
    <t>Presun hmôt pre konštrukcie tesárske v objektoch výšky do 12 m</t>
  </si>
  <si>
    <t>-1559655451</t>
  </si>
  <si>
    <t>56</t>
  </si>
  <si>
    <t>767911130</t>
  </si>
  <si>
    <t>Montáž oplotenia strojového pletiva, s výškou do 1,6 do 2,0 m</t>
  </si>
  <si>
    <t>-768516910</t>
  </si>
  <si>
    <t>60</t>
  </si>
  <si>
    <t>5535855130</t>
  </si>
  <si>
    <t>Pletivo PVC poplast. (zelený), výška 200cm/ 25 m bal</t>
  </si>
  <si>
    <t>bal</t>
  </si>
  <si>
    <t>1987194929</t>
  </si>
  <si>
    <t>61</t>
  </si>
  <si>
    <t>5535855256</t>
  </si>
  <si>
    <t>Napínacia tyčka 1,80 m</t>
  </si>
  <si>
    <t>-483143110</t>
  </si>
  <si>
    <t>62</t>
  </si>
  <si>
    <t>5535855374</t>
  </si>
  <si>
    <t>Napinák PVC (biely,zelený) č.2</t>
  </si>
  <si>
    <t>-1889941431</t>
  </si>
  <si>
    <t>63</t>
  </si>
  <si>
    <t>5535855484</t>
  </si>
  <si>
    <t>Napínací drôt PVC (biely,zelený) 2,2/100m</t>
  </si>
  <si>
    <t>1716421170</t>
  </si>
  <si>
    <t>64</t>
  </si>
  <si>
    <t>5535855502</t>
  </si>
  <si>
    <t>Viazací drôt PVC (biely,zelený) 1,5/100m</t>
  </si>
  <si>
    <t>222883783</t>
  </si>
  <si>
    <t>68</t>
  </si>
  <si>
    <t>338171122</t>
  </si>
  <si>
    <t>Osadenie stĺpika oceľového plotového do výšky 2.60m so zabetónovaním</t>
  </si>
  <si>
    <t>1468135801</t>
  </si>
  <si>
    <t>69</t>
  </si>
  <si>
    <t>5535850096</t>
  </si>
  <si>
    <t>Stĺpik výška:2,5 m, pre osadenie do betónových pätiek</t>
  </si>
  <si>
    <t>-219135811</t>
  </si>
  <si>
    <t>70</t>
  </si>
  <si>
    <t>55358500961</t>
  </si>
  <si>
    <t>Vzpera dĺžka :2,5 m, pre osadenie do betónových pätiek</t>
  </si>
  <si>
    <t>-2087708458</t>
  </si>
  <si>
    <t>65</t>
  </si>
  <si>
    <t>767920220</t>
  </si>
  <si>
    <t>Montáž vrát a vrátok k oploteniu osadzovaných na stĺpiky oceľové, s plochou jednotlivo nad 2 do 4 m2</t>
  </si>
  <si>
    <t>-1545854675</t>
  </si>
  <si>
    <t>66</t>
  </si>
  <si>
    <t>5535850065</t>
  </si>
  <si>
    <t>Brána PVC poplast.zelená  dvojkrídlová, výška:2,0 m,šírka 4,0m + stĺpiky 2x</t>
  </si>
  <si>
    <t>-474459281</t>
  </si>
  <si>
    <t>67</t>
  </si>
  <si>
    <t>998767201</t>
  </si>
  <si>
    <t>Presun hmôt pre kovové stavebné doplnkové konštrukcie v objektoch výšky do 6 m</t>
  </si>
  <si>
    <t>1696185463</t>
  </si>
  <si>
    <t xml:space="preserve">Rozoberanie oplotenia ,  </t>
  </si>
  <si>
    <t>001</t>
  </si>
  <si>
    <t>271</t>
  </si>
  <si>
    <t>9.10.2018</t>
  </si>
  <si>
    <t>Rekonštrukcia komunikácie Bárdošova ul. SO 03 Dažďová kanalizácia</t>
  </si>
  <si>
    <t>AQUAPRO Ing. Stefan Krchňák</t>
  </si>
  <si>
    <t>Popis položky, stavebného dielu, remesla,</t>
  </si>
  <si>
    <t>Kód položky</t>
  </si>
  <si>
    <t>výkaz-výmer</t>
  </si>
  <si>
    <t>výmera</t>
  </si>
  <si>
    <t>PRÁCE A DODÁVKY HSV</t>
  </si>
  <si>
    <t>221</t>
  </si>
  <si>
    <t>11310-7122</t>
  </si>
  <si>
    <t>Odstránenie podkladov alebo krytov z kameniva drv. hr. do 20 cm,</t>
  </si>
  <si>
    <t>11310-7132</t>
  </si>
  <si>
    <t>Odstránenie podkladov alebo krytov z betónu prost. hr. do 30 cm, c</t>
  </si>
  <si>
    <t>272</t>
  </si>
  <si>
    <t>11900-1402</t>
  </si>
  <si>
    <t>Dočasné zaistenie potrubia oceľ. alebo liat. DN do 500 mm</t>
  </si>
  <si>
    <t>13000-1101</t>
  </si>
  <si>
    <t>Pripiatok za sťažené vykopávky v blízkosti podzem. vedenia</t>
  </si>
  <si>
    <t>13220-1203</t>
  </si>
  <si>
    <t>Hibenie rýh širka do 2 m v horn. tr. 3 do 10000 m3</t>
  </si>
  <si>
    <t>13220-1209</t>
  </si>
  <si>
    <t>15110-1102</t>
  </si>
  <si>
    <t>Zhotovenie paženia rýh pre podz. vedenie príložné hl. do 4 m</t>
  </si>
  <si>
    <t>15110-1112</t>
  </si>
  <si>
    <t>Odstránenie paženia rýh pre podz. vedenie priložné hl. do 4 m</t>
  </si>
  <si>
    <t>16110-1102</t>
  </si>
  <si>
    <t>Zvislé premiestnenie výkopu horn. tr. 1-4 do 4 m</t>
  </si>
  <si>
    <t>16270-1105</t>
  </si>
  <si>
    <t>Vodorovné premiestnenie výkopu do 10000 m horn. tr. 1-4 (prebyt.</t>
  </si>
  <si>
    <t>16270-1109</t>
  </si>
  <si>
    <t>Pripiatok za každých ďalšieh 1000 m nad 10000 m horn. tr. 1-4 (do</t>
  </si>
  <si>
    <t>138,000</t>
  </si>
  <si>
    <t>16710-1101</t>
  </si>
  <si>
    <t>Nakladanie výkopku do 100 m3 v horn. tr. 1-4</t>
  </si>
  <si>
    <t>17120-1201</t>
  </si>
  <si>
    <t>Uloženie sypaniny na skládku</t>
  </si>
  <si>
    <t>17130-1200</t>
  </si>
  <si>
    <t>Skládkovanie zeminy na trvalých skládkach</t>
  </si>
  <si>
    <t>4 - VODOROVNÉ KONSTRUKCIE</t>
  </si>
  <si>
    <t>45157-3111</t>
  </si>
  <si>
    <t>Lôžko pod potrubie z piesku</t>
  </si>
  <si>
    <t>1,380</t>
  </si>
  <si>
    <t>45157-3112</t>
  </si>
  <si>
    <t>Obsyp potrubia z piesku</t>
  </si>
  <si>
    <t>45157-3113</t>
  </si>
  <si>
    <t>Zásyp zo štrkopiesku (pod komunikáciou)</t>
  </si>
  <si>
    <t>5 • KOMUNIKÁCIE</t>
  </si>
  <si>
    <t>56476-2111</t>
  </si>
  <si>
    <t>Podklad z kameniva hrubo drv. 32-63 mm s výpl. kamenivom hr. 20</t>
  </si>
  <si>
    <t>56713-1225</t>
  </si>
  <si>
    <t>Podklad z prostého betónu tr. B 20 hr. 20 cm</t>
  </si>
  <si>
    <t>8 - RÚROVÉ VEDENIA</t>
  </si>
  <si>
    <t>87135-3121</t>
  </si>
  <si>
    <t>Montáž potrubia z kanaliz. rúr tvr. PVC otv. výko DN200</t>
  </si>
  <si>
    <t>87735-3123</t>
  </si>
  <si>
    <t>87735-6121</t>
  </si>
  <si>
    <t>Vývŕtanie otvoru DN 200 do betónovej rúry DN 500</t>
  </si>
  <si>
    <t>MAT</t>
  </si>
  <si>
    <t>286111210</t>
  </si>
  <si>
    <t>Rúra PVC kanalizačná hrdlová 200x4,9x5000</t>
  </si>
  <si>
    <t>9· OSTATNÉ KON$TRUKCIE A PRÁCE</t>
  </si>
  <si>
    <t>91973-1114</t>
  </si>
  <si>
    <t>Zarovnanie styčnej plochy podkladu alebo krytu z betónu hr. do 25</t>
  </si>
  <si>
    <t>97908-2213</t>
  </si>
  <si>
    <t>Vod or. doprava sute po suchu do 1 km</t>
  </si>
  <si>
    <t>97908-2219</t>
  </si>
  <si>
    <t>Príplatok za každý ďalši 1 km sute (odvoz do 30 km)</t>
  </si>
  <si>
    <t>321</t>
  </si>
  <si>
    <t>97908-6112</t>
  </si>
  <si>
    <t>Nakladanie alebo prekladanie sute a vybúraných hmôt</t>
  </si>
  <si>
    <t>006</t>
  </si>
  <si>
    <t>98080-000</t>
  </si>
  <si>
    <t>Odber betónov na recykláž</t>
  </si>
  <si>
    <t>99827-6101</t>
  </si>
  <si>
    <t>Presun hmôt pre potrubie z rúr plast. a sklolarn. v otv. výko</t>
  </si>
  <si>
    <t>8:1,15 = 9,200</t>
  </si>
  <si>
    <t>Vybúranie = 9,200</t>
  </si>
  <si>
    <t>1,15'2 = 2,300</t>
  </si>
  <si>
    <t>1,3'1,8'1,15 + 1,2'1,7'1,15 = 5,037</t>
  </si>
  <si>
    <t>3,0'1,15'8 = 27,600</t>
  </si>
  <si>
    <t>Priplatok za lepivosť horniny tr.3 (30 %)</t>
  </si>
  <si>
    <t>Výkop'O,3 = 8,280</t>
  </si>
  <si>
    <t>3'8'2 = 48,000</t>
  </si>
  <si>
    <t>Paž_ 4 = 48,000</t>
  </si>
  <si>
    <t>Výkop = 27,600</t>
  </si>
  <si>
    <t>5'Výkop =</t>
  </si>
  <si>
    <t>Výkop'1,? = 46,920</t>
  </si>
  <si>
    <t>8'0,1725 =</t>
  </si>
  <si>
    <t>8'0,544 = 4,352</t>
  </si>
  <si>
    <t>Výkop-P _lôžko-P _obsyp = 21,868</t>
  </si>
  <si>
    <t>9,5'0,2*1,093 = 2,077</t>
  </si>
  <si>
    <t>8*2 =</t>
  </si>
  <si>
    <t>9,2*(0,235-t{),400) = 5,842</t>
  </si>
  <si>
    <t>Odv_suť29 =</t>
  </si>
  <si>
    <t>Odv_sut = 5,842</t>
  </si>
  <si>
    <t>9,2*0,400 = 3,680</t>
  </si>
  <si>
    <r>
      <t xml:space="preserve">PRÁCE A DODÁVKY </t>
    </r>
    <r>
      <rPr>
        <sz val="8"/>
        <rFont val="Arial"/>
        <family val="1"/>
      </rPr>
      <t xml:space="preserve">HSV </t>
    </r>
    <r>
      <rPr>
        <b/>
        <sz val="8"/>
        <rFont val="Arial"/>
        <family val="1"/>
      </rPr>
      <t>spolu:</t>
    </r>
  </si>
  <si>
    <t>1 - ZEMNE PRÁCE</t>
  </si>
  <si>
    <t>Skúška tesnosti kanalizácie DN 200</t>
  </si>
  <si>
    <t>D+M kanalizačného vpustu uličného so záchytným košom a mrežou</t>
  </si>
  <si>
    <t>J.C.</t>
  </si>
  <si>
    <t>Odberateľ:    MČ Bratislava - Nové Mesto</t>
  </si>
  <si>
    <t>Projektant: PK - MAŽGÚT s.r.o.</t>
  </si>
  <si>
    <t>Spracoval: Ing. Mažgút M.</t>
  </si>
  <si>
    <t>JKSO : 822277</t>
  </si>
  <si>
    <t>Stavba : REKONŠTRUKCIA KOMUNIKÁCIE BÁRDOŠOVA</t>
  </si>
  <si>
    <r>
      <t xml:space="preserve">Objekt </t>
    </r>
    <r>
      <rPr>
        <b/>
        <sz val="8"/>
        <rFont val="Arial Narrow"/>
        <charset val="238"/>
      </rPr>
      <t>: so 01 - Komunikácia</t>
    </r>
  </si>
  <si>
    <t>Súpis vykonaných prác</t>
  </si>
  <si>
    <t>Merná</t>
  </si>
  <si>
    <t>J. Cena</t>
  </si>
  <si>
    <t>Spolu</t>
  </si>
  <si>
    <t>cen.</t>
  </si>
  <si>
    <t>jednotka</t>
  </si>
  <si>
    <t>SKK</t>
  </si>
  <si>
    <t>PRACE A DODÁVKY HSV</t>
  </si>
  <si>
    <t xml:space="preserve">   Prepojenie konštrukcií vozovky kotevnou tyčou a asfaltovou zálievkou  </t>
  </si>
  <si>
    <t>1 -ZEMNEPRÁCE</t>
  </si>
  <si>
    <t xml:space="preserve">    Odstránenie podkladov alebo krytov z kameniva drv. hr. do 20 cm, do 200    </t>
  </si>
  <si>
    <t xml:space="preserve">    Odstránenie podkladov alebo krytov z betónu prost. hr. do 30 cm, do 200 r    </t>
  </si>
  <si>
    <t>M2</t>
  </si>
  <si>
    <r>
      <t xml:space="preserve">   </t>
    </r>
    <r>
      <rPr>
        <sz val="9"/>
        <rFont val="Arial Narrow"/>
        <family val="2"/>
        <charset val="238"/>
      </rPr>
      <t>Odstranenie náletových drevín, vratane likvidacie</t>
    </r>
  </si>
  <si>
    <t xml:space="preserve">   Frézovanie živ. krytu hr. do 5 cm, š. do 75 cm alebo do 500m2    </t>
  </si>
  <si>
    <t xml:space="preserve">   Odkopávky a prekopávky nezapaž. v    horn. tr. 3 do    100    m3    </t>
  </si>
  <si>
    <t xml:space="preserve">   Príplatok za lepivosť horniny tr.3    </t>
  </si>
  <si>
    <t xml:space="preserve">   Vodorovné premiestnenie výkopu do    10000 m horn.    tr.    1-4    </t>
  </si>
  <si>
    <t xml:space="preserve">   Nakladanie výkopku do 100 m3 v horn. tr. 1-4   </t>
  </si>
  <si>
    <t xml:space="preserve">   Poplatok za skládku- zemina a kamenivo ostatné</t>
  </si>
  <si>
    <t>M3</t>
  </si>
  <si>
    <t xml:space="preserve">   Úprava pláne v zárezoch v horn. tr. 1-4 so zhutnením   </t>
  </si>
  <si>
    <t>1 - ZEMNE PRÁCE spolu :</t>
  </si>
  <si>
    <t>5 - KOMUNIKÁCIE</t>
  </si>
  <si>
    <t>Podklad zo štrkopiesku hr. 15 cm</t>
  </si>
  <si>
    <t>56425-1111</t>
  </si>
  <si>
    <t>Podklad zo štrkodrte hr. 10 cm</t>
  </si>
  <si>
    <t>56483-1111</t>
  </si>
  <si>
    <t>Vyrovnanie povrchov stáv. krytov asfaltovým betónom</t>
  </si>
  <si>
    <t>57275-3111</t>
  </si>
  <si>
    <t>Postrek živičný spojovací z cestnej emulzie do 0,8 kg/m2</t>
  </si>
  <si>
    <t>57323-1111</t>
  </si>
  <si>
    <t>Betón asfalt. tr.1 stred. AC11(ABS), hrub.AC16(ABH ) š.do 3 m hr.5cm</t>
  </si>
  <si>
    <t>57714-1112</t>
  </si>
  <si>
    <t>Betón asfaltový tr. 1 ložný ABL š. do 3 m hr. 6 cm</t>
  </si>
  <si>
    <t>57715-1123</t>
  </si>
  <si>
    <t>Kryt cementobet. komunikácií skup. 1 a 2 hr. 15 cm</t>
  </si>
  <si>
    <t>58114-2115</t>
  </si>
  <si>
    <t>5 - KOMUNIKÁCIE spolu :</t>
  </si>
  <si>
    <t xml:space="preserve">   Výšková úprava vstupu alebo vpuste do 20 cm zvýšením poklopu</t>
  </si>
  <si>
    <t xml:space="preserve">   Výšková úprava vstupu alebo vpuste do 20 cm zvýšením hrnca</t>
  </si>
  <si>
    <t>8 - RÚROVÉ VEDENIA spolu :</t>
  </si>
  <si>
    <t>9 - OSTATNÉ KONŠTRUKCIE A PRÁCE</t>
  </si>
  <si>
    <t>Osadenie chodník. obrubníka betónového stojatého s oporou do lôžka z b&lt;</t>
  </si>
  <si>
    <t>91786-2111</t>
  </si>
  <si>
    <t>Obrubník chodníkový ABO 1-15 100x15x30</t>
  </si>
  <si>
    <t>592174500</t>
  </si>
  <si>
    <t>Zarovnanie styčnej plochy podkladu alebo krytu z betónu hr. do 25 cm</t>
  </si>
  <si>
    <t>Rezanie stávajúceho živičného krytu alebo podkladu hr. do 10 cm</t>
  </si>
  <si>
    <t>91973-5112</t>
  </si>
  <si>
    <t>Mur z tvarnic DT hr. 250mm, vrátane betónu a armatúry</t>
  </si>
  <si>
    <t>Príplatok za každý ďalší 1 cm hrúbky betónového lôžka nad 10 cm</t>
  </si>
  <si>
    <t>93511-2911</t>
  </si>
  <si>
    <t>Očistenie povrchu krytu alebo podkl. saponátovým roztokom</t>
  </si>
  <si>
    <t>93890-8411</t>
  </si>
  <si>
    <t>Vodor. doprava sute po suchu do 1 km</t>
  </si>
  <si>
    <t xml:space="preserve">    Príplatok za každý ďalší 1 km sute </t>
  </si>
  <si>
    <t xml:space="preserve">   Poplatok za skládku- asfalt</t>
  </si>
  <si>
    <t xml:space="preserve">    Nakladanie sute na dopravný prostriedok</t>
  </si>
  <si>
    <t>97908-7212</t>
  </si>
  <si>
    <t xml:space="preserve">    Dopravné značenie  DDZ</t>
  </si>
  <si>
    <t>sub</t>
  </si>
  <si>
    <t xml:space="preserve">   Presun hmôt pre komunikácie a plochy letísk, kryt živičný</t>
  </si>
  <si>
    <t>99822-5111</t>
  </si>
  <si>
    <t>9 - OSTATNÉ KONŠTRUKCIE A PRÁCE spolu :</t>
  </si>
  <si>
    <t>PRÁCE A DODÁVKY HSV spolu :</t>
  </si>
  <si>
    <t>Rozpočet celkom :</t>
  </si>
  <si>
    <t>CENA BEZ DPH</t>
  </si>
  <si>
    <t>DPH 20%</t>
  </si>
  <si>
    <t>CENA VRATANE DPH</t>
  </si>
  <si>
    <t xml:space="preserve">Dodávateľ: </t>
  </si>
  <si>
    <t>SO 01 - Rekonštrukcia komunikácie II.</t>
  </si>
  <si>
    <t xml:space="preserve">Celkové náklady za stavbu 1) </t>
  </si>
  <si>
    <t>Celkové náklady za stavbu 2)</t>
  </si>
  <si>
    <t>Verejné osvetlenie</t>
  </si>
  <si>
    <t>Prekládka vzdušného vedenia</t>
  </si>
  <si>
    <t>Elektroinštalácia</t>
  </si>
  <si>
    <t>Názov položky</t>
  </si>
  <si>
    <t>Jedn. cena bez DPH</t>
  </si>
  <si>
    <t>Spolu bez DPH</t>
  </si>
  <si>
    <t>Stožiar STK 60/60/3K12-zn</t>
  </si>
  <si>
    <t>SIteco LED Streetlight 11 mini LED (5XC2A42D08HC)</t>
  </si>
  <si>
    <t>Výzbroj stožiarová guro ekm-2072</t>
  </si>
  <si>
    <t>CYKY-J 4x10 RE</t>
  </si>
  <si>
    <t>CYKY-J 3x1,5</t>
  </si>
  <si>
    <t>Chránička FXKVR 63</t>
  </si>
  <si>
    <t>NAYY 1x25</t>
  </si>
  <si>
    <t>Ukončenie káblov do 4x10mm2</t>
  </si>
  <si>
    <t>Ukončenie vodiča a zapojenie do 2,5mm2</t>
  </si>
  <si>
    <t>Ukončenie vodiča a zapojenie do 25mm2</t>
  </si>
  <si>
    <t>Hasma Skriňa ISVO E IV P3</t>
  </si>
  <si>
    <t>RAUTEC Chránička 50mm 450N HDPE</t>
  </si>
  <si>
    <t>Trubka 6036 ZNM S</t>
  </si>
  <si>
    <t>Páska+spona Bandimex</t>
  </si>
  <si>
    <t>Pásovina uzemňovacia FeZn 30x4</t>
  </si>
  <si>
    <t>kg</t>
  </si>
  <si>
    <t>Drôt FeZn 10</t>
  </si>
  <si>
    <t>Svorka SR03 B</t>
  </si>
  <si>
    <t>Svorka SR02 / M8 /</t>
  </si>
  <si>
    <t>Svorka SP1</t>
  </si>
  <si>
    <t>Gumoasfalt</t>
  </si>
  <si>
    <t>Fólia blesk 330x0,10</t>
  </si>
  <si>
    <t>Zemné práce</t>
  </si>
  <si>
    <t>Výkop  ryhy  35x80 cm  strojne</t>
  </si>
  <si>
    <t>Výkop  jamy pre základ stožiara strojne</t>
  </si>
  <si>
    <t>Základ pre stožiar (betón + rúra)</t>
  </si>
  <si>
    <t>Zhutnenie zeminy po vrstvách 20cm</t>
  </si>
  <si>
    <t>Zásyp ryhy  35x80 cm strojne</t>
  </si>
  <si>
    <t>Provizorná  úprava  terénu</t>
  </si>
  <si>
    <t>Výkop pre štartovaciu jamu</t>
  </si>
  <si>
    <t>pretlak pod komunikaciu</t>
  </si>
  <si>
    <t>Zásyp štartovacej a čakacej jamy</t>
  </si>
  <si>
    <t>Ostatné</t>
  </si>
  <si>
    <t>Vytýčenie inžinierskych sieti</t>
  </si>
  <si>
    <t>kpl</t>
  </si>
  <si>
    <t>Revízia el. zar.</t>
  </si>
  <si>
    <t>Montážna plošina</t>
  </si>
  <si>
    <t>Geodetické zameranie</t>
  </si>
  <si>
    <t>Projektová dokumentácia skutkové vyhotovenie</t>
  </si>
  <si>
    <t>Žeriav</t>
  </si>
  <si>
    <t>Doprava</t>
  </si>
  <si>
    <t>PPV</t>
  </si>
  <si>
    <t>PM</t>
  </si>
  <si>
    <t>Spolu za VO Mestská časť Bratislava</t>
  </si>
  <si>
    <t>Bárdošová II. etapa</t>
  </si>
  <si>
    <t>SO 02 - Chodník</t>
  </si>
  <si>
    <t>rekSO02 - SO 02 - Chodník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</si>
</sst>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53" x14ac:knownFonts="1">
    <font>
      <sz val="10"/>
      <name val="Arial"/>
      <charset val="238"/>
    </font>
    <font>
      <sz val="8"/>
      <color indexed="43"/>
      <name val="Trebuchet MS"/>
    </font>
    <font>
      <sz val="10"/>
      <name val="Trebuchet MS"/>
      <family val="2"/>
    </font>
    <font>
      <sz val="10"/>
      <color indexed="16"/>
      <name val="Trebuchet MS"/>
      <family val="2"/>
    </font>
    <font>
      <u/>
      <sz val="10"/>
      <color indexed="12"/>
      <name val="Trebuchet MS"/>
      <family val="2"/>
    </font>
    <font>
      <u/>
      <sz val="8"/>
      <color indexed="12"/>
      <name val="Trebuchet MS"/>
      <family val="2"/>
    </font>
    <font>
      <sz val="8"/>
      <color indexed="48"/>
      <name val="Trebuchet MS"/>
    </font>
    <font>
      <b/>
      <sz val="16"/>
      <name val="Trebuchet MS"/>
    </font>
    <font>
      <sz val="9"/>
      <color indexed="55"/>
      <name val="Trebuchet MS"/>
    </font>
    <font>
      <sz val="9"/>
      <name val="Trebuchet MS"/>
    </font>
    <font>
      <b/>
      <sz val="12"/>
      <name val="Trebuchet MS"/>
    </font>
    <font>
      <sz val="10"/>
      <color indexed="63"/>
      <name val="Trebuchet MS"/>
    </font>
    <font>
      <sz val="10"/>
      <name val="Trebuchet MS"/>
    </font>
    <font>
      <b/>
      <sz val="10"/>
      <name val="Trebuchet MS"/>
    </font>
    <font>
      <sz val="8"/>
      <color indexed="55"/>
      <name val="Trebuchet MS"/>
    </font>
    <font>
      <b/>
      <sz val="10"/>
      <color indexed="63"/>
      <name val="Trebuchet MS"/>
    </font>
    <font>
      <sz val="10"/>
      <color indexed="55"/>
      <name val="Trebuchet MS"/>
    </font>
    <font>
      <b/>
      <sz val="9"/>
      <name val="Trebuchet MS"/>
    </font>
    <font>
      <b/>
      <sz val="12"/>
      <color indexed="16"/>
      <name val="Trebuchet MS"/>
    </font>
    <font>
      <sz val="18"/>
      <color indexed="12"/>
      <name val="Wingdings 2"/>
      <family val="1"/>
      <charset val="2"/>
    </font>
    <font>
      <sz val="11"/>
      <name val="Trebuchet MS"/>
    </font>
    <font>
      <b/>
      <sz val="11"/>
      <color indexed="56"/>
      <name val="Trebuchet MS"/>
    </font>
    <font>
      <sz val="11"/>
      <color indexed="56"/>
      <name val="Trebuchet MS"/>
    </font>
    <font>
      <sz val="8"/>
      <name val="Arial"/>
      <charset val="238"/>
    </font>
    <font>
      <sz val="12"/>
      <color indexed="56"/>
      <name val="Trebuchet MS"/>
    </font>
    <font>
      <sz val="10"/>
      <color indexed="56"/>
      <name val="Trebuchet MS"/>
    </font>
    <font>
      <sz val="9"/>
      <color indexed="8"/>
      <name val="Trebuchet MS"/>
    </font>
    <font>
      <sz val="8"/>
      <color indexed="16"/>
      <name val="Trebuchet MS"/>
    </font>
    <font>
      <b/>
      <sz val="8"/>
      <name val="Trebuchet MS"/>
    </font>
    <font>
      <sz val="8"/>
      <color indexed="56"/>
      <name val="Trebuchet MS"/>
    </font>
    <font>
      <i/>
      <sz val="8"/>
      <color indexed="12"/>
      <name val="Trebuchet MS"/>
    </font>
    <font>
      <sz val="10"/>
      <name val="Arial"/>
    </font>
    <font>
      <sz val="8"/>
      <name val="Arial"/>
      <family val="1"/>
    </font>
    <font>
      <sz val="8"/>
      <name val="Arial"/>
    </font>
    <font>
      <b/>
      <sz val="8"/>
      <name val="Arial"/>
      <family val="1"/>
    </font>
    <font>
      <sz val="8"/>
      <name val="Times New Roman"/>
      <family val="1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 Narrow"/>
      <charset val="238"/>
    </font>
    <font>
      <b/>
      <sz val="10"/>
      <name val="Arial Narrow"/>
      <charset val="238"/>
    </font>
    <font>
      <b/>
      <sz val="10"/>
      <name val="Arial"/>
    </font>
    <font>
      <sz val="9"/>
      <name val="Arial Narrow"/>
      <charset val="238"/>
    </font>
    <font>
      <sz val="10"/>
      <name val="Arial"/>
      <family val="2"/>
      <charset val="238"/>
    </font>
    <font>
      <sz val="9"/>
      <name val="Arial"/>
    </font>
    <font>
      <sz val="9"/>
      <name val="Arial Narrow"/>
      <family val="2"/>
      <charset val="238"/>
    </font>
    <font>
      <b/>
      <sz val="9"/>
      <name val="Arial Narrow"/>
      <charset val="238"/>
    </font>
    <font>
      <sz val="7.5"/>
      <name val="Arial Narrow"/>
      <charset val="238"/>
    </font>
    <font>
      <b/>
      <u/>
      <sz val="10"/>
      <name val="Arial"/>
      <family val="2"/>
      <charset val="238"/>
    </font>
    <font>
      <sz val="11"/>
      <color indexed="56"/>
      <name val="Trebuchet MS"/>
      <family val="2"/>
      <charset val="238"/>
    </font>
    <font>
      <sz val="8"/>
      <color rgb="FF000000"/>
      <name val="Segoe UI"/>
      <family val="2"/>
    </font>
    <font>
      <b/>
      <sz val="10"/>
      <color rgb="FF000000"/>
      <name val="Segoe UI"/>
      <family val="2"/>
    </font>
    <font>
      <b/>
      <sz val="9"/>
      <color rgb="FF000000"/>
      <name val="Segoe UI"/>
      <family val="2"/>
    </font>
    <font>
      <b/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rgb="FFF5BE23"/>
      </patternFill>
    </fill>
    <fill>
      <patternFill patternType="solid">
        <fgColor rgb="FFC0C0C0"/>
      </patternFill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55"/>
      </left>
      <right/>
      <top style="hair">
        <color indexed="55"/>
      </top>
      <bottom/>
      <diagonal/>
    </border>
    <border>
      <left/>
      <right/>
      <top style="hair">
        <color indexed="55"/>
      </top>
      <bottom/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/>
      <diagonal/>
    </border>
    <border>
      <left style="hair">
        <color indexed="55"/>
      </left>
      <right/>
      <top/>
      <bottom/>
      <diagonal/>
    </border>
    <border>
      <left/>
      <right style="hair">
        <color indexed="55"/>
      </right>
      <top/>
      <bottom/>
      <diagonal/>
    </border>
    <border>
      <left style="hair">
        <color indexed="55"/>
      </left>
      <right/>
      <top/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 style="hair">
        <color indexed="55"/>
      </right>
      <top/>
      <bottom style="hair">
        <color indexed="55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1" fillId="0" borderId="0">
      <alignment wrapText="1"/>
    </xf>
  </cellStyleXfs>
  <cellXfs count="330">
    <xf numFmtId="0" fontId="0" fillId="0" borderId="0" xfId="0"/>
    <xf numFmtId="0" fontId="1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0" fontId="4" fillId="2" borderId="0" xfId="1" applyFont="1" applyFill="1" applyAlignment="1" applyProtection="1">
      <alignment vertical="center"/>
    </xf>
    <xf numFmtId="0" fontId="0" fillId="2" borderId="0" xfId="0" applyFill="1"/>
    <xf numFmtId="0" fontId="10" fillId="0" borderId="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center"/>
    </xf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0" fillId="3" borderId="0" xfId="0" applyFont="1" applyFill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10" fillId="0" borderId="0" xfId="0" applyFont="1" applyAlignment="1">
      <alignment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7" fillId="0" borderId="0" xfId="0" applyFont="1" applyBorder="1" applyAlignment="1" applyProtection="1">
      <alignment vertical="center"/>
    </xf>
    <xf numFmtId="165" fontId="9" fillId="0" borderId="0" xfId="0" applyNumberFormat="1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vertical="center"/>
    </xf>
    <xf numFmtId="0" fontId="19" fillId="0" borderId="0" xfId="1" applyFont="1" applyAlignment="1" applyProtection="1">
      <alignment horizontal="center" vertical="center"/>
    </xf>
    <xf numFmtId="0" fontId="20" fillId="0" borderId="4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20" fillId="0" borderId="5" xfId="0" applyFont="1" applyBorder="1" applyAlignment="1" applyProtection="1">
      <alignment vertical="center"/>
    </xf>
    <xf numFmtId="0" fontId="20" fillId="0" borderId="0" xfId="0" applyFont="1" applyAlignment="1">
      <alignment vertical="center"/>
    </xf>
    <xf numFmtId="0" fontId="18" fillId="3" borderId="0" xfId="0" applyFont="1" applyFill="1" applyBorder="1" applyAlignment="1" applyProtection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2" applyFont="1" applyAlignment="1">
      <alignment horizontal="left" vertical="center" wrapText="1"/>
    </xf>
    <xf numFmtId="0" fontId="32" fillId="0" borderId="0" xfId="2" applyFont="1" applyAlignment="1">
      <alignment horizontal="center" vertical="center" wrapText="1"/>
    </xf>
    <xf numFmtId="0" fontId="23" fillId="0" borderId="0" xfId="0" applyFont="1"/>
    <xf numFmtId="0" fontId="34" fillId="0" borderId="0" xfId="2" applyFont="1" applyAlignment="1">
      <alignment horizontal="left" vertical="center" wrapText="1"/>
    </xf>
    <xf numFmtId="0" fontId="32" fillId="0" borderId="0" xfId="2" applyFont="1" applyAlignment="1">
      <alignment horizontal="right" vertical="center" wrapText="1"/>
    </xf>
    <xf numFmtId="0" fontId="35" fillId="0" borderId="0" xfId="2" applyFont="1" applyAlignment="1">
      <alignment horizontal="left" vertical="center" wrapText="1"/>
    </xf>
    <xf numFmtId="4" fontId="32" fillId="0" borderId="0" xfId="2" applyNumberFormat="1" applyFont="1" applyAlignment="1">
      <alignment horizontal="right" vertical="center" wrapText="1"/>
    </xf>
    <xf numFmtId="4" fontId="33" fillId="0" borderId="0" xfId="2" applyNumberFormat="1" applyFont="1" applyAlignment="1">
      <alignment horizontal="right" wrapText="1"/>
    </xf>
    <xf numFmtId="4" fontId="23" fillId="0" borderId="0" xfId="0" applyNumberFormat="1" applyFont="1" applyAlignment="1">
      <alignment horizontal="right"/>
    </xf>
    <xf numFmtId="0" fontId="36" fillId="0" borderId="0" xfId="2" applyFont="1" applyAlignment="1">
      <alignment horizontal="left" vertical="center" wrapText="1"/>
    </xf>
    <xf numFmtId="0" fontId="36" fillId="0" borderId="0" xfId="2" applyFont="1" applyAlignment="1">
      <alignment horizontal="center" vertical="center" wrapText="1"/>
    </xf>
    <xf numFmtId="0" fontId="36" fillId="0" borderId="0" xfId="2" applyFont="1" applyAlignment="1">
      <alignment horizontal="right" vertical="center" wrapText="1"/>
    </xf>
    <xf numFmtId="4" fontId="36" fillId="0" borderId="0" xfId="2" applyNumberFormat="1" applyFont="1" applyAlignment="1">
      <alignment horizontal="right" vertical="center" wrapText="1"/>
    </xf>
    <xf numFmtId="0" fontId="36" fillId="0" borderId="0" xfId="0" applyFont="1"/>
    <xf numFmtId="2" fontId="32" fillId="0" borderId="0" xfId="2" applyNumberFormat="1" applyFont="1" applyAlignment="1">
      <alignment horizontal="right" vertical="center" wrapText="1"/>
    </xf>
    <xf numFmtId="2" fontId="32" fillId="0" borderId="0" xfId="2" applyNumberFormat="1" applyFont="1" applyAlignment="1">
      <alignment horizontal="center" vertical="center" wrapText="1"/>
    </xf>
    <xf numFmtId="2" fontId="36" fillId="0" borderId="0" xfId="2" applyNumberFormat="1" applyFont="1" applyAlignment="1">
      <alignment horizontal="left" vertical="center" wrapText="1"/>
    </xf>
    <xf numFmtId="2" fontId="36" fillId="0" borderId="0" xfId="2" applyNumberFormat="1" applyFont="1" applyAlignment="1">
      <alignment horizontal="right" vertical="center" wrapText="1"/>
    </xf>
    <xf numFmtId="2" fontId="36" fillId="0" borderId="0" xfId="2" applyNumberFormat="1" applyFont="1" applyAlignment="1">
      <alignment horizontal="center" vertical="center" wrapText="1"/>
    </xf>
    <xf numFmtId="2" fontId="32" fillId="0" borderId="0" xfId="2" applyNumberFormat="1" applyFont="1" applyAlignment="1">
      <alignment horizontal="left" vertical="center" wrapText="1" indent="1"/>
    </xf>
    <xf numFmtId="2" fontId="33" fillId="0" borderId="0" xfId="2" applyNumberFormat="1" applyFont="1" applyAlignment="1">
      <alignment horizontal="right" wrapText="1"/>
    </xf>
    <xf numFmtId="2" fontId="34" fillId="0" borderId="0" xfId="2" applyNumberFormat="1" applyFont="1" applyAlignment="1">
      <alignment horizontal="right" vertical="center" wrapText="1"/>
    </xf>
    <xf numFmtId="2" fontId="34" fillId="0" borderId="0" xfId="2" applyNumberFormat="1" applyFont="1" applyAlignment="1">
      <alignment horizontal="left" vertical="center" wrapText="1"/>
    </xf>
    <xf numFmtId="2" fontId="23" fillId="0" borderId="0" xfId="0" applyNumberFormat="1" applyFont="1" applyAlignment="1">
      <alignment horizontal="right"/>
    </xf>
    <xf numFmtId="2" fontId="23" fillId="0" borderId="0" xfId="0" applyNumberFormat="1" applyFont="1"/>
    <xf numFmtId="4" fontId="36" fillId="0" borderId="0" xfId="2" applyNumberFormat="1" applyFont="1" applyAlignment="1">
      <alignment horizontal="right" wrapText="1"/>
    </xf>
    <xf numFmtId="0" fontId="38" fillId="0" borderId="0" xfId="0" applyNumberFormat="1" applyFont="1" applyFill="1" applyBorder="1" applyAlignment="1" applyProtection="1">
      <alignment vertical="top"/>
    </xf>
    <xf numFmtId="0" fontId="31" fillId="0" borderId="0" xfId="0" applyNumberFormat="1" applyFont="1" applyFill="1" applyBorder="1" applyAlignment="1" applyProtection="1">
      <alignment vertical="top"/>
    </xf>
    <xf numFmtId="0" fontId="39" fillId="0" borderId="0" xfId="0" applyNumberFormat="1" applyFont="1" applyFill="1" applyBorder="1" applyAlignment="1" applyProtection="1">
      <alignment vertical="top"/>
    </xf>
    <xf numFmtId="0" fontId="39" fillId="0" borderId="23" xfId="0" applyNumberFormat="1" applyFont="1" applyFill="1" applyBorder="1" applyAlignment="1" applyProtection="1">
      <alignment horizontal="center"/>
    </xf>
    <xf numFmtId="0" fontId="39" fillId="0" borderId="23" xfId="0" applyNumberFormat="1" applyFont="1" applyFill="1" applyBorder="1" applyAlignment="1" applyProtection="1">
      <alignment horizontal="left"/>
    </xf>
    <xf numFmtId="0" fontId="40" fillId="0" borderId="0" xfId="0" applyNumberFormat="1" applyFont="1" applyFill="1" applyBorder="1" applyAlignment="1" applyProtection="1">
      <alignment vertical="top"/>
    </xf>
    <xf numFmtId="0" fontId="39" fillId="0" borderId="24" xfId="0" applyNumberFormat="1" applyFont="1" applyFill="1" applyBorder="1" applyAlignment="1" applyProtection="1">
      <alignment horizontal="center" vertical="top"/>
    </xf>
    <xf numFmtId="0" fontId="39" fillId="0" borderId="24" xfId="0" applyNumberFormat="1" applyFont="1" applyFill="1" applyBorder="1" applyAlignment="1" applyProtection="1">
      <alignment horizontal="left" vertical="top"/>
    </xf>
    <xf numFmtId="0" fontId="40" fillId="0" borderId="24" xfId="0" applyNumberFormat="1" applyFont="1" applyFill="1" applyBorder="1" applyAlignment="1" applyProtection="1">
      <alignment horizontal="left" vertical="top" indent="1"/>
    </xf>
    <xf numFmtId="0" fontId="41" fillId="0" borderId="0" xfId="0" applyNumberFormat="1" applyFont="1" applyFill="1" applyBorder="1" applyAlignment="1" applyProtection="1">
      <alignment vertical="top"/>
    </xf>
    <xf numFmtId="2" fontId="31" fillId="0" borderId="0" xfId="0" applyNumberFormat="1" applyFont="1" applyFill="1" applyBorder="1" applyAlignment="1" applyProtection="1">
      <alignment vertical="top"/>
    </xf>
    <xf numFmtId="0" fontId="43" fillId="0" borderId="0" xfId="0" applyNumberFormat="1" applyFont="1" applyFill="1" applyBorder="1" applyAlignment="1" applyProtection="1">
      <alignment vertical="top"/>
    </xf>
    <xf numFmtId="0" fontId="44" fillId="0" borderId="0" xfId="0" applyNumberFormat="1" applyFont="1" applyFill="1" applyBorder="1" applyAlignment="1" applyProtection="1">
      <alignment vertical="top"/>
    </xf>
    <xf numFmtId="0" fontId="45" fillId="0" borderId="0" xfId="0" applyNumberFormat="1" applyFont="1" applyFill="1" applyBorder="1" applyAlignment="1" applyProtection="1">
      <alignment vertical="top"/>
    </xf>
    <xf numFmtId="0" fontId="45" fillId="0" borderId="0" xfId="0" applyNumberFormat="1" applyFont="1" applyFill="1" applyBorder="1" applyAlignment="1" applyProtection="1">
      <alignment horizontal="left" vertical="top" indent="1"/>
    </xf>
    <xf numFmtId="0" fontId="31" fillId="0" borderId="0" xfId="0" applyNumberFormat="1" applyFont="1" applyFill="1" applyBorder="1" applyAlignment="1" applyProtection="1">
      <alignment horizontal="left" vertical="top"/>
    </xf>
    <xf numFmtId="0" fontId="41" fillId="0" borderId="0" xfId="0" applyNumberFormat="1" applyFont="1" applyFill="1" applyBorder="1" applyAlignment="1" applyProtection="1">
      <alignment horizontal="left" vertical="center" indent="1"/>
    </xf>
    <xf numFmtId="0" fontId="46" fillId="0" borderId="0" xfId="0" applyNumberFormat="1" applyFont="1" applyFill="1" applyBorder="1" applyAlignment="1" applyProtection="1">
      <alignment horizontal="left" vertical="center"/>
    </xf>
    <xf numFmtId="0" fontId="41" fillId="4" borderId="0" xfId="0" applyNumberFormat="1" applyFont="1" applyFill="1" applyBorder="1" applyAlignment="1" applyProtection="1">
      <alignment horizontal="left" indent="1"/>
    </xf>
    <xf numFmtId="0" fontId="31" fillId="4" borderId="0" xfId="0" applyNumberFormat="1" applyFont="1" applyFill="1" applyBorder="1" applyAlignment="1" applyProtection="1">
      <alignment horizontal="left" vertical="top"/>
    </xf>
    <xf numFmtId="0" fontId="31" fillId="4" borderId="0" xfId="0" applyNumberFormat="1" applyFont="1" applyFill="1" applyBorder="1" applyAlignment="1" applyProtection="1">
      <alignment vertical="top"/>
    </xf>
    <xf numFmtId="2" fontId="31" fillId="4" borderId="0" xfId="0" applyNumberFormat="1" applyFont="1" applyFill="1" applyBorder="1" applyAlignment="1" applyProtection="1">
      <alignment vertical="top"/>
    </xf>
    <xf numFmtId="0" fontId="46" fillId="0" borderId="0" xfId="0" applyNumberFormat="1" applyFont="1" applyFill="1" applyBorder="1" applyAlignment="1" applyProtection="1">
      <alignment horizontal="left"/>
    </xf>
    <xf numFmtId="0" fontId="41" fillId="0" borderId="0" xfId="0" applyNumberFormat="1" applyFont="1" applyFill="1" applyBorder="1" applyAlignment="1" applyProtection="1">
      <alignment horizontal="left" indent="1"/>
    </xf>
    <xf numFmtId="0" fontId="41" fillId="0" borderId="0" xfId="0" applyNumberFormat="1" applyFont="1" applyFill="1" applyBorder="1" applyAlignment="1" applyProtection="1">
      <alignment horizontal="left" vertical="top" indent="1"/>
    </xf>
    <xf numFmtId="0" fontId="46" fillId="0" borderId="0" xfId="0" applyNumberFormat="1" applyFont="1" applyFill="1" applyBorder="1" applyAlignment="1" applyProtection="1">
      <alignment horizontal="left" vertical="top"/>
    </xf>
    <xf numFmtId="0" fontId="41" fillId="0" borderId="23" xfId="0" applyNumberFormat="1" applyFont="1" applyFill="1" applyBorder="1" applyAlignment="1" applyProtection="1">
      <alignment horizontal="center"/>
    </xf>
    <xf numFmtId="0" fontId="46" fillId="0" borderId="23" xfId="0" applyNumberFormat="1" applyFont="1" applyFill="1" applyBorder="1" applyAlignment="1" applyProtection="1">
      <alignment horizontal="left"/>
    </xf>
    <xf numFmtId="0" fontId="46" fillId="0" borderId="23" xfId="0" applyNumberFormat="1" applyFont="1" applyFill="1" applyBorder="1" applyAlignment="1" applyProtection="1">
      <alignment horizontal="center"/>
    </xf>
    <xf numFmtId="2" fontId="46" fillId="0" borderId="23" xfId="0" applyNumberFormat="1" applyFont="1" applyFill="1" applyBorder="1" applyAlignment="1" applyProtection="1">
      <alignment horizontal="center"/>
    </xf>
    <xf numFmtId="0" fontId="41" fillId="0" borderId="24" xfId="0" applyNumberFormat="1" applyFont="1" applyFill="1" applyBorder="1" applyAlignment="1" applyProtection="1">
      <alignment horizontal="center" vertical="top"/>
    </xf>
    <xf numFmtId="0" fontId="46" fillId="0" borderId="24" xfId="0" applyNumberFormat="1" applyFont="1" applyFill="1" applyBorder="1" applyAlignment="1" applyProtection="1">
      <alignment horizontal="left" vertical="top"/>
    </xf>
    <xf numFmtId="0" fontId="31" fillId="0" borderId="24" xfId="0" applyNumberFormat="1" applyFont="1" applyFill="1" applyBorder="1" applyAlignment="1" applyProtection="1">
      <alignment horizontal="left" vertical="top"/>
    </xf>
    <xf numFmtId="2" fontId="46" fillId="0" borderId="24" xfId="0" applyNumberFormat="1" applyFont="1" applyFill="1" applyBorder="1" applyAlignment="1" applyProtection="1">
      <alignment horizontal="center" vertical="top"/>
    </xf>
    <xf numFmtId="0" fontId="46" fillId="0" borderId="24" xfId="0" applyNumberFormat="1" applyFont="1" applyFill="1" applyBorder="1" applyAlignment="1" applyProtection="1">
      <alignment horizontal="center" vertical="top"/>
    </xf>
    <xf numFmtId="0" fontId="41" fillId="0" borderId="25" xfId="0" applyNumberFormat="1" applyFont="1" applyFill="1" applyBorder="1" applyAlignment="1" applyProtection="1">
      <alignment horizontal="left" wrapText="1"/>
    </xf>
    <xf numFmtId="0" fontId="46" fillId="0" borderId="25" xfId="0" applyNumberFormat="1" applyFont="1" applyFill="1" applyBorder="1" applyAlignment="1" applyProtection="1">
      <alignment horizontal="left" vertical="center"/>
    </xf>
    <xf numFmtId="0" fontId="42" fillId="0" borderId="25" xfId="0" applyNumberFormat="1" applyFont="1" applyFill="1" applyBorder="1" applyAlignment="1" applyProtection="1">
      <alignment horizontal="left" vertical="center"/>
    </xf>
    <xf numFmtId="2" fontId="31" fillId="0" borderId="25" xfId="0" applyNumberFormat="1" applyFont="1" applyFill="1" applyBorder="1" applyAlignment="1" applyProtection="1">
      <alignment horizontal="left" vertical="top" indent="1"/>
    </xf>
    <xf numFmtId="0" fontId="31" fillId="0" borderId="25" xfId="0" applyNumberFormat="1" applyFont="1" applyFill="1" applyBorder="1" applyAlignment="1" applyProtection="1">
      <alignment horizontal="left" vertical="top" indent="2"/>
    </xf>
    <xf numFmtId="2" fontId="31" fillId="0" borderId="0" xfId="0" applyNumberFormat="1" applyFont="1" applyFill="1" applyBorder="1" applyAlignment="1" applyProtection="1">
      <alignment horizontal="left" vertical="top" indent="1"/>
    </xf>
    <xf numFmtId="0" fontId="31" fillId="0" borderId="0" xfId="0" applyNumberFormat="1" applyFont="1" applyFill="1" applyBorder="1" applyAlignment="1" applyProtection="1">
      <alignment horizontal="left" vertical="top" indent="2"/>
    </xf>
    <xf numFmtId="0" fontId="41" fillId="0" borderId="0" xfId="0" applyNumberFormat="1" applyFont="1" applyFill="1" applyBorder="1" applyAlignment="1" applyProtection="1">
      <alignment horizontal="left"/>
    </xf>
    <xf numFmtId="0" fontId="42" fillId="0" borderId="0" xfId="0" applyNumberFormat="1" applyFont="1" applyFill="1" applyBorder="1" applyAlignment="1" applyProtection="1">
      <alignment horizontal="left"/>
    </xf>
    <xf numFmtId="0" fontId="37" fillId="0" borderId="0" xfId="0" applyNumberFormat="1" applyFont="1" applyFill="1" applyBorder="1" applyAlignment="1" applyProtection="1">
      <alignment vertical="top"/>
    </xf>
    <xf numFmtId="4" fontId="31" fillId="0" borderId="0" xfId="0" applyNumberFormat="1" applyFont="1" applyFill="1" applyBorder="1" applyAlignment="1" applyProtection="1">
      <alignment vertical="top"/>
    </xf>
    <xf numFmtId="4" fontId="39" fillId="0" borderId="23" xfId="0" applyNumberFormat="1" applyFont="1" applyFill="1" applyBorder="1" applyAlignment="1" applyProtection="1">
      <alignment horizontal="center"/>
    </xf>
    <xf numFmtId="4" fontId="39" fillId="0" borderId="24" xfId="0" applyNumberFormat="1" applyFont="1" applyFill="1" applyBorder="1" applyAlignment="1" applyProtection="1">
      <alignment horizontal="center" vertical="top"/>
    </xf>
    <xf numFmtId="4" fontId="42" fillId="0" borderId="0" xfId="0" applyNumberFormat="1" applyFont="1" applyFill="1" applyBorder="1" applyAlignment="1" applyProtection="1">
      <alignment vertical="top"/>
    </xf>
    <xf numFmtId="4" fontId="37" fillId="0" borderId="0" xfId="0" applyNumberFormat="1" applyFont="1" applyFill="1" applyBorder="1" applyAlignment="1" applyProtection="1">
      <alignment vertical="top"/>
    </xf>
    <xf numFmtId="4" fontId="31" fillId="4" borderId="0" xfId="0" applyNumberFormat="1" applyFont="1" applyFill="1" applyBorder="1" applyAlignment="1" applyProtection="1">
      <alignment vertical="top"/>
    </xf>
    <xf numFmtId="4" fontId="47" fillId="0" borderId="0" xfId="0" applyNumberFormat="1" applyFont="1" applyFill="1" applyBorder="1" applyAlignment="1" applyProtection="1">
      <alignment vertical="top"/>
    </xf>
    <xf numFmtId="4" fontId="31" fillId="0" borderId="0" xfId="0" applyNumberFormat="1" applyFont="1" applyFill="1" applyBorder="1" applyAlignment="1" applyProtection="1">
      <alignment horizontal="left" vertical="top" indent="2"/>
    </xf>
    <xf numFmtId="4" fontId="42" fillId="0" borderId="0" xfId="0" applyNumberFormat="1" applyFont="1" applyFill="1" applyBorder="1" applyAlignment="1" applyProtection="1">
      <alignment horizontal="right" vertical="center"/>
    </xf>
    <xf numFmtId="4" fontId="42" fillId="4" borderId="0" xfId="0" applyNumberFormat="1" applyFont="1" applyFill="1" applyBorder="1" applyAlignment="1" applyProtection="1">
      <alignment horizontal="left" vertical="top" indent="2"/>
    </xf>
    <xf numFmtId="4" fontId="42" fillId="0" borderId="0" xfId="0" applyNumberFormat="1" applyFont="1" applyFill="1" applyBorder="1" applyAlignment="1" applyProtection="1">
      <alignment horizontal="left" vertical="top" indent="2"/>
    </xf>
    <xf numFmtId="4" fontId="42" fillId="0" borderId="0" xfId="0" applyNumberFormat="1" applyFont="1" applyFill="1" applyBorder="1" applyAlignment="1" applyProtection="1">
      <alignment horizontal="right" vertical="top"/>
    </xf>
    <xf numFmtId="4" fontId="42" fillId="0" borderId="0" xfId="0" applyNumberFormat="1" applyFont="1" applyFill="1" applyBorder="1" applyAlignment="1" applyProtection="1">
      <alignment horizontal="right"/>
    </xf>
    <xf numFmtId="4" fontId="46" fillId="0" borderId="23" xfId="0" applyNumberFormat="1" applyFont="1" applyFill="1" applyBorder="1" applyAlignment="1" applyProtection="1">
      <alignment horizontal="center"/>
    </xf>
    <xf numFmtId="4" fontId="46" fillId="0" borderId="24" xfId="0" applyNumberFormat="1" applyFont="1" applyFill="1" applyBorder="1" applyAlignment="1" applyProtection="1">
      <alignment horizontal="center" vertical="top"/>
    </xf>
    <xf numFmtId="4" fontId="42" fillId="0" borderId="25" xfId="0" applyNumberFormat="1" applyFont="1" applyFill="1" applyBorder="1" applyAlignment="1" applyProtection="1">
      <alignment horizontal="right" vertical="center"/>
    </xf>
    <xf numFmtId="0" fontId="22" fillId="0" borderId="0" xfId="0" applyFont="1" applyBorder="1" applyAlignment="1" applyProtection="1">
      <alignment vertical="center"/>
    </xf>
    <xf numFmtId="0" fontId="0" fillId="0" borderId="0" xfId="0"/>
    <xf numFmtId="4" fontId="37" fillId="0" borderId="0" xfId="2" applyNumberFormat="1" applyFont="1" applyFill="1" applyAlignment="1">
      <alignment horizontal="right" vertical="center" wrapText="1"/>
    </xf>
    <xf numFmtId="0" fontId="49" fillId="5" borderId="0" xfId="0" applyNumberFormat="1" applyFont="1" applyFill="1" applyAlignment="1" applyProtection="1">
      <alignment horizontal="left" vertical="top" wrapText="1" readingOrder="1"/>
    </xf>
    <xf numFmtId="0" fontId="49" fillId="0" borderId="0" xfId="0" applyNumberFormat="1" applyFont="1" applyAlignment="1" applyProtection="1">
      <alignment horizontal="left" vertical="top" wrapText="1" readingOrder="1"/>
    </xf>
    <xf numFmtId="0" fontId="51" fillId="0" borderId="0" xfId="0" applyNumberFormat="1" applyFont="1" applyAlignment="1" applyProtection="1">
      <alignment horizontal="left" vertical="top" wrapText="1" readingOrder="1"/>
    </xf>
    <xf numFmtId="0" fontId="51" fillId="6" borderId="0" xfId="0" applyNumberFormat="1" applyFont="1" applyFill="1" applyAlignment="1" applyProtection="1">
      <alignment horizontal="left" vertical="top" wrapText="1" readingOrder="1"/>
    </xf>
    <xf numFmtId="0" fontId="49" fillId="0" borderId="0" xfId="0" applyNumberFormat="1" applyFont="1" applyAlignment="1" applyProtection="1">
      <alignment horizontal="right" vertical="top" wrapText="1" readingOrder="1"/>
    </xf>
    <xf numFmtId="49" fontId="49" fillId="0" borderId="0" xfId="0" applyNumberFormat="1" applyFont="1" applyAlignment="1" applyProtection="1">
      <alignment horizontal="right" vertical="top" wrapText="1" readingOrder="1"/>
    </xf>
    <xf numFmtId="0" fontId="0" fillId="2" borderId="0" xfId="0" applyFill="1" applyAlignment="1" applyProtection="1">
      <alignment vertical="top"/>
    </xf>
    <xf numFmtId="0" fontId="2" fillId="2" borderId="0" xfId="0" applyFont="1" applyFill="1" applyAlignment="1" applyProtection="1">
      <alignment vertical="top"/>
    </xf>
    <xf numFmtId="0" fontId="3" fillId="2" borderId="0" xfId="0" applyFont="1" applyFill="1" applyAlignment="1" applyProtection="1">
      <alignment horizontal="left" vertical="top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0" borderId="0" xfId="0" applyFont="1" applyAlignment="1">
      <alignment horizontal="left" vertical="top"/>
    </xf>
    <xf numFmtId="0" fontId="0" fillId="0" borderId="1" xfId="0" applyBorder="1" applyAlignment="1" applyProtection="1">
      <alignment vertical="top"/>
    </xf>
    <xf numFmtId="0" fontId="0" fillId="0" borderId="2" xfId="0" applyBorder="1" applyAlignment="1" applyProtection="1">
      <alignment vertical="top"/>
    </xf>
    <xf numFmtId="0" fontId="0" fillId="0" borderId="3" xfId="0" applyBorder="1" applyAlignment="1" applyProtection="1">
      <alignment vertical="top"/>
    </xf>
    <xf numFmtId="0" fontId="0" fillId="0" borderId="4" xfId="0" applyBorder="1" applyAlignment="1" applyProtection="1">
      <alignment vertical="top"/>
    </xf>
    <xf numFmtId="0" fontId="0" fillId="0" borderId="5" xfId="0" applyBorder="1" applyAlignment="1" applyProtection="1">
      <alignment vertical="top"/>
    </xf>
    <xf numFmtId="0" fontId="6" fillId="0" borderId="0" xfId="0" applyFont="1" applyAlignment="1">
      <alignment horizontal="left" vertical="top"/>
    </xf>
    <xf numFmtId="0" fontId="0" fillId="0" borderId="0" xfId="0" applyBorder="1" applyAlignment="1" applyProtection="1">
      <alignment vertical="top"/>
    </xf>
    <xf numFmtId="0" fontId="8" fillId="0" borderId="0" xfId="0" applyFont="1" applyBorder="1" applyAlignment="1" applyProtection="1">
      <alignment horizontal="left" vertical="top"/>
    </xf>
    <xf numFmtId="0" fontId="0" fillId="0" borderId="0" xfId="0" applyFont="1" applyAlignment="1">
      <alignment vertical="top"/>
    </xf>
    <xf numFmtId="0" fontId="0" fillId="0" borderId="4" xfId="0" applyFont="1" applyBorder="1" applyAlignment="1" applyProtection="1">
      <alignment vertical="top"/>
    </xf>
    <xf numFmtId="0" fontId="0" fillId="0" borderId="0" xfId="0" applyFont="1" applyBorder="1" applyAlignment="1" applyProtection="1">
      <alignment vertical="top"/>
    </xf>
    <xf numFmtId="0" fontId="0" fillId="0" borderId="5" xfId="0" applyFont="1" applyBorder="1" applyAlignment="1" applyProtection="1">
      <alignment vertical="top"/>
    </xf>
    <xf numFmtId="0" fontId="9" fillId="0" borderId="0" xfId="0" applyFont="1" applyBorder="1" applyAlignment="1" applyProtection="1">
      <alignment horizontal="left" vertical="top"/>
    </xf>
    <xf numFmtId="0" fontId="0" fillId="0" borderId="9" xfId="0" applyFont="1" applyBorder="1" applyAlignment="1" applyProtection="1">
      <alignment vertical="top"/>
    </xf>
    <xf numFmtId="0" fontId="12" fillId="0" borderId="0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4" fillId="0" borderId="0" xfId="0" applyFont="1" applyBorder="1" applyAlignment="1" applyProtection="1">
      <alignment horizontal="left" vertical="top"/>
    </xf>
    <xf numFmtId="164" fontId="14" fillId="0" borderId="0" xfId="0" applyNumberFormat="1" applyFont="1" applyBorder="1" applyAlignment="1" applyProtection="1">
      <alignment vertical="top"/>
    </xf>
    <xf numFmtId="0" fontId="14" fillId="0" borderId="0" xfId="0" applyFont="1" applyBorder="1" applyAlignment="1" applyProtection="1">
      <alignment horizontal="right" vertical="top"/>
    </xf>
    <xf numFmtId="0" fontId="0" fillId="3" borderId="0" xfId="0" applyFont="1" applyFill="1" applyBorder="1" applyAlignment="1" applyProtection="1">
      <alignment vertical="top"/>
    </xf>
    <xf numFmtId="0" fontId="10" fillId="3" borderId="6" xfId="0" applyFont="1" applyFill="1" applyBorder="1" applyAlignment="1" applyProtection="1">
      <alignment horizontal="left" vertical="top"/>
    </xf>
    <xf numFmtId="0" fontId="0" fillId="3" borderId="7" xfId="0" applyFont="1" applyFill="1" applyBorder="1" applyAlignment="1" applyProtection="1">
      <alignment vertical="top"/>
    </xf>
    <xf numFmtId="0" fontId="10" fillId="3" borderId="7" xfId="0" applyFont="1" applyFill="1" applyBorder="1" applyAlignment="1" applyProtection="1">
      <alignment horizontal="right" vertical="top"/>
    </xf>
    <xf numFmtId="0" fontId="10" fillId="3" borderId="7" xfId="0" applyFont="1" applyFill="1" applyBorder="1" applyAlignment="1" applyProtection="1">
      <alignment horizontal="center" vertical="top"/>
    </xf>
    <xf numFmtId="0" fontId="15" fillId="0" borderId="8" xfId="0" applyFont="1" applyBorder="1" applyAlignment="1" applyProtection="1">
      <alignment horizontal="left" vertical="top"/>
    </xf>
    <xf numFmtId="0" fontId="0" fillId="0" borderId="11" xfId="0" applyFont="1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13" xfId="0" applyBorder="1" applyAlignment="1" applyProtection="1">
      <alignment vertical="top"/>
    </xf>
    <xf numFmtId="0" fontId="16" fillId="0" borderId="14" xfId="0" applyFont="1" applyBorder="1" applyAlignment="1" applyProtection="1">
      <alignment horizontal="left" vertical="top"/>
    </xf>
    <xf numFmtId="0" fontId="0" fillId="0" borderId="15" xfId="0" applyFont="1" applyBorder="1" applyAlignment="1" applyProtection="1">
      <alignment vertical="top"/>
    </xf>
    <xf numFmtId="0" fontId="16" fillId="0" borderId="15" xfId="0" applyFont="1" applyBorder="1" applyAlignment="1" applyProtection="1">
      <alignment horizontal="left" vertical="top"/>
    </xf>
    <xf numFmtId="0" fontId="0" fillId="0" borderId="16" xfId="0" applyFont="1" applyBorder="1" applyAlignment="1" applyProtection="1">
      <alignment vertical="top"/>
    </xf>
    <xf numFmtId="0" fontId="0" fillId="0" borderId="17" xfId="0" applyFont="1" applyBorder="1" applyAlignment="1" applyProtection="1">
      <alignment vertical="top"/>
    </xf>
    <xf numFmtId="0" fontId="0" fillId="0" borderId="18" xfId="0" applyFont="1" applyBorder="1" applyAlignment="1" applyProtection="1">
      <alignment vertical="top"/>
    </xf>
    <xf numFmtId="0" fontId="0" fillId="0" borderId="19" xfId="0" applyFont="1" applyBorder="1" applyAlignment="1" applyProtection="1">
      <alignment vertical="top"/>
    </xf>
    <xf numFmtId="0" fontId="0" fillId="0" borderId="1" xfId="0" applyFont="1" applyBorder="1" applyAlignment="1">
      <alignment vertical="top"/>
    </xf>
    <xf numFmtId="0" fontId="0" fillId="0" borderId="2" xfId="0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0" xfId="0" applyFont="1" applyAlignment="1" applyProtection="1">
      <alignment vertical="top"/>
    </xf>
    <xf numFmtId="0" fontId="18" fillId="0" borderId="0" xfId="0" applyFont="1" applyBorder="1" applyAlignment="1" applyProtection="1">
      <alignment horizontal="left" vertical="top"/>
    </xf>
    <xf numFmtId="4" fontId="0" fillId="0" borderId="0" xfId="0" applyNumberFormat="1" applyFont="1" applyAlignment="1">
      <alignment vertical="top"/>
    </xf>
    <xf numFmtId="0" fontId="24" fillId="0" borderId="4" xfId="0" applyFont="1" applyBorder="1" applyAlignment="1" applyProtection="1">
      <alignment vertical="top"/>
    </xf>
    <xf numFmtId="0" fontId="24" fillId="0" borderId="0" xfId="0" applyFont="1" applyBorder="1" applyAlignment="1" applyProtection="1">
      <alignment vertical="top"/>
    </xf>
    <xf numFmtId="0" fontId="24" fillId="0" borderId="0" xfId="0" applyFont="1" applyBorder="1" applyAlignment="1" applyProtection="1">
      <alignment horizontal="left" vertical="top"/>
    </xf>
    <xf numFmtId="0" fontId="24" fillId="0" borderId="5" xfId="0" applyFont="1" applyBorder="1" applyAlignment="1" applyProtection="1">
      <alignment vertical="top"/>
    </xf>
    <xf numFmtId="0" fontId="24" fillId="0" borderId="0" xfId="0" applyFont="1" applyAlignment="1">
      <alignment vertical="top"/>
    </xf>
    <xf numFmtId="0" fontId="24" fillId="0" borderId="0" xfId="0" applyFont="1" applyAlignment="1" applyProtection="1">
      <alignment vertical="top"/>
    </xf>
    <xf numFmtId="0" fontId="25" fillId="0" borderId="4" xfId="0" applyFont="1" applyBorder="1" applyAlignment="1" applyProtection="1">
      <alignment vertical="top"/>
    </xf>
    <xf numFmtId="0" fontId="25" fillId="0" borderId="0" xfId="0" applyFont="1" applyBorder="1" applyAlignment="1" applyProtection="1">
      <alignment vertical="top"/>
    </xf>
    <xf numFmtId="0" fontId="25" fillId="0" borderId="0" xfId="0" applyFont="1" applyBorder="1" applyAlignment="1" applyProtection="1">
      <alignment horizontal="left" vertical="top"/>
    </xf>
    <xf numFmtId="0" fontId="25" fillId="0" borderId="5" xfId="0" applyFont="1" applyBorder="1" applyAlignment="1" applyProtection="1">
      <alignment vertical="top"/>
    </xf>
    <xf numFmtId="0" fontId="25" fillId="0" borderId="0" xfId="0" applyFont="1" applyAlignment="1">
      <alignment vertical="top"/>
    </xf>
    <xf numFmtId="0" fontId="25" fillId="0" borderId="0" xfId="0" applyFont="1" applyAlignment="1" applyProtection="1">
      <alignment vertical="top"/>
    </xf>
    <xf numFmtId="0" fontId="0" fillId="0" borderId="22" xfId="0" applyFont="1" applyBorder="1" applyAlignment="1" applyProtection="1">
      <alignment vertical="top"/>
    </xf>
    <xf numFmtId="0" fontId="8" fillId="0" borderId="22" xfId="0" applyFont="1" applyBorder="1" applyAlignment="1" applyProtection="1">
      <alignment horizontal="center" vertical="top"/>
    </xf>
    <xf numFmtId="0" fontId="18" fillId="3" borderId="0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vertical="top"/>
    </xf>
    <xf numFmtId="0" fontId="0" fillId="0" borderId="2" xfId="0" applyFont="1" applyBorder="1" applyAlignment="1" applyProtection="1">
      <alignment vertical="top"/>
    </xf>
    <xf numFmtId="0" fontId="0" fillId="0" borderId="3" xfId="0" applyFont="1" applyBorder="1" applyAlignment="1" applyProtection="1">
      <alignment vertical="top"/>
    </xf>
    <xf numFmtId="0" fontId="0" fillId="0" borderId="4" xfId="0" applyFont="1" applyBorder="1" applyAlignment="1" applyProtection="1">
      <alignment horizontal="center" vertical="top" wrapText="1"/>
    </xf>
    <xf numFmtId="0" fontId="9" fillId="3" borderId="20" xfId="0" applyFont="1" applyFill="1" applyBorder="1" applyAlignment="1" applyProtection="1">
      <alignment horizontal="center" vertical="top" wrapText="1"/>
    </xf>
    <xf numFmtId="0" fontId="9" fillId="3" borderId="10" xfId="0" applyFont="1" applyFill="1" applyBorder="1" applyAlignment="1" applyProtection="1">
      <alignment horizontal="center" vertical="top" wrapText="1"/>
    </xf>
    <xf numFmtId="0" fontId="0" fillId="0" borderId="5" xfId="0" applyFont="1" applyBorder="1" applyAlignment="1" applyProtection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8" fillId="0" borderId="20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8" fillId="0" borderId="21" xfId="0" applyFont="1" applyBorder="1" applyAlignment="1" applyProtection="1">
      <alignment horizontal="center" vertical="top" wrapText="1"/>
    </xf>
    <xf numFmtId="166" fontId="27" fillId="0" borderId="9" xfId="0" applyNumberFormat="1" applyFont="1" applyBorder="1" applyAlignment="1" applyProtection="1">
      <alignment vertical="top"/>
    </xf>
    <xf numFmtId="166" fontId="27" fillId="0" borderId="11" xfId="0" applyNumberFormat="1" applyFont="1" applyBorder="1" applyAlignment="1" applyProtection="1">
      <alignment vertical="top"/>
    </xf>
    <xf numFmtId="167" fontId="28" fillId="0" borderId="0" xfId="0" applyNumberFormat="1" applyFont="1" applyAlignment="1">
      <alignment vertical="top"/>
    </xf>
    <xf numFmtId="0" fontId="29" fillId="0" borderId="4" xfId="0" applyFont="1" applyBorder="1" applyAlignment="1" applyProtection="1">
      <alignment vertical="top"/>
    </xf>
    <xf numFmtId="0" fontId="29" fillId="0" borderId="0" xfId="0" applyFont="1" applyBorder="1" applyAlignment="1" applyProtection="1">
      <alignment vertical="top"/>
    </xf>
    <xf numFmtId="0" fontId="29" fillId="0" borderId="5" xfId="0" applyFont="1" applyBorder="1" applyAlignment="1" applyProtection="1">
      <alignment vertical="top"/>
    </xf>
    <xf numFmtId="0" fontId="29" fillId="0" borderId="0" xfId="0" applyFont="1" applyAlignment="1">
      <alignment vertical="top"/>
    </xf>
    <xf numFmtId="0" fontId="29" fillId="0" borderId="12" xfId="0" applyFont="1" applyBorder="1" applyAlignment="1" applyProtection="1">
      <alignment vertical="top"/>
    </xf>
    <xf numFmtId="166" fontId="29" fillId="0" borderId="0" xfId="0" applyNumberFormat="1" applyFont="1" applyBorder="1" applyAlignment="1" applyProtection="1">
      <alignment vertical="top"/>
    </xf>
    <xf numFmtId="166" fontId="29" fillId="0" borderId="13" xfId="0" applyNumberFormat="1" applyFont="1" applyBorder="1" applyAlignment="1" applyProtection="1">
      <alignment vertical="top"/>
    </xf>
    <xf numFmtId="0" fontId="29" fillId="0" borderId="0" xfId="0" applyFont="1" applyAlignment="1">
      <alignment horizontal="left" vertical="top"/>
    </xf>
    <xf numFmtId="0" fontId="29" fillId="0" borderId="0" xfId="0" applyFont="1" applyAlignment="1">
      <alignment horizontal="center" vertical="top"/>
    </xf>
    <xf numFmtId="167" fontId="29" fillId="0" borderId="0" xfId="0" applyNumberFormat="1" applyFont="1" applyAlignment="1">
      <alignment vertical="top"/>
    </xf>
    <xf numFmtId="0" fontId="0" fillId="0" borderId="22" xfId="0" applyFont="1" applyBorder="1" applyAlignment="1" applyProtection="1">
      <alignment horizontal="center" vertical="top"/>
    </xf>
    <xf numFmtId="49" fontId="0" fillId="0" borderId="22" xfId="0" applyNumberFormat="1" applyFont="1" applyBorder="1" applyAlignment="1" applyProtection="1">
      <alignment horizontal="left" vertical="top" wrapText="1"/>
    </xf>
    <xf numFmtId="0" fontId="0" fillId="0" borderId="22" xfId="0" applyFont="1" applyBorder="1" applyAlignment="1" applyProtection="1">
      <alignment horizontal="center" vertical="top" wrapText="1"/>
    </xf>
    <xf numFmtId="167" fontId="0" fillId="0" borderId="22" xfId="0" applyNumberFormat="1" applyFont="1" applyBorder="1" applyAlignment="1" applyProtection="1">
      <alignment vertical="top"/>
    </xf>
    <xf numFmtId="0" fontId="14" fillId="0" borderId="22" xfId="0" applyFont="1" applyBorder="1" applyAlignment="1" applyProtection="1">
      <alignment horizontal="left" vertical="top"/>
    </xf>
    <xf numFmtId="0" fontId="14" fillId="0" borderId="0" xfId="0" applyFont="1" applyBorder="1" applyAlignment="1" applyProtection="1">
      <alignment horizontal="center" vertical="top"/>
    </xf>
    <xf numFmtId="166" fontId="14" fillId="0" borderId="0" xfId="0" applyNumberFormat="1" applyFont="1" applyBorder="1" applyAlignment="1" applyProtection="1">
      <alignment vertical="top"/>
    </xf>
    <xf numFmtId="166" fontId="14" fillId="0" borderId="13" xfId="0" applyNumberFormat="1" applyFont="1" applyBorder="1" applyAlignment="1" applyProtection="1">
      <alignment vertical="top"/>
    </xf>
    <xf numFmtId="167" fontId="0" fillId="0" borderId="0" xfId="0" applyNumberFormat="1" applyFont="1" applyAlignment="1">
      <alignment vertical="top"/>
    </xf>
    <xf numFmtId="0" fontId="30" fillId="0" borderId="22" xfId="0" applyFont="1" applyBorder="1" applyAlignment="1" applyProtection="1">
      <alignment horizontal="center" vertical="top"/>
    </xf>
    <xf numFmtId="49" fontId="30" fillId="0" borderId="22" xfId="0" applyNumberFormat="1" applyFont="1" applyBorder="1" applyAlignment="1" applyProtection="1">
      <alignment horizontal="left" vertical="top" wrapText="1"/>
    </xf>
    <xf numFmtId="0" fontId="30" fillId="0" borderId="22" xfId="0" applyFont="1" applyBorder="1" applyAlignment="1" applyProtection="1">
      <alignment horizontal="center" vertical="top" wrapText="1"/>
    </xf>
    <xf numFmtId="167" fontId="30" fillId="0" borderId="22" xfId="0" applyNumberFormat="1" applyFont="1" applyBorder="1" applyAlignment="1" applyProtection="1">
      <alignment vertical="top"/>
    </xf>
    <xf numFmtId="0" fontId="14" fillId="0" borderId="15" xfId="0" applyFont="1" applyBorder="1" applyAlignment="1" applyProtection="1">
      <alignment horizontal="center" vertical="top"/>
    </xf>
    <xf numFmtId="166" fontId="14" fillId="0" borderId="15" xfId="0" applyNumberFormat="1" applyFont="1" applyBorder="1" applyAlignment="1" applyProtection="1">
      <alignment vertical="top"/>
    </xf>
    <xf numFmtId="166" fontId="14" fillId="0" borderId="16" xfId="0" applyNumberFormat="1" applyFont="1" applyBorder="1" applyAlignment="1" applyProtection="1">
      <alignment vertical="top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 wrapText="1"/>
    </xf>
    <xf numFmtId="0" fontId="22" fillId="0" borderId="0" xfId="0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0" fontId="9" fillId="3" borderId="6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vertical="center"/>
    </xf>
    <xf numFmtId="4" fontId="48" fillId="0" borderId="0" xfId="0" applyNumberFormat="1" applyFont="1" applyBorder="1" applyAlignment="1" applyProtection="1">
      <alignment vertical="center"/>
    </xf>
    <xf numFmtId="0" fontId="9" fillId="3" borderId="7" xfId="0" applyFont="1" applyFill="1" applyBorder="1" applyAlignment="1" applyProtection="1">
      <alignment horizontal="center" vertical="center"/>
    </xf>
    <xf numFmtId="0" fontId="0" fillId="3" borderId="26" xfId="0" applyFont="1" applyFill="1" applyBorder="1" applyAlignment="1" applyProtection="1">
      <alignment vertical="center"/>
    </xf>
    <xf numFmtId="4" fontId="18" fillId="3" borderId="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horizontal="right" vertical="center"/>
    </xf>
    <xf numFmtId="4" fontId="24" fillId="0" borderId="0" xfId="0" applyNumberFormat="1" applyFont="1" applyBorder="1" applyAlignment="1" applyProtection="1">
      <alignment vertical="top"/>
    </xf>
    <xf numFmtId="0" fontId="24" fillId="0" borderId="0" xfId="0" applyFont="1" applyBorder="1" applyAlignment="1" applyProtection="1">
      <alignment vertical="top"/>
    </xf>
    <xf numFmtId="4" fontId="22" fillId="0" borderId="0" xfId="0" applyNumberFormat="1" applyFont="1" applyBorder="1" applyAlignment="1" applyProtection="1">
      <alignment horizontal="center" vertical="top"/>
    </xf>
    <xf numFmtId="0" fontId="0" fillId="0" borderId="22" xfId="0" applyFont="1" applyBorder="1" applyAlignment="1" applyProtection="1">
      <alignment horizontal="left" vertical="top" wrapText="1"/>
    </xf>
    <xf numFmtId="0" fontId="0" fillId="0" borderId="22" xfId="0" applyFont="1" applyBorder="1" applyAlignment="1" applyProtection="1">
      <alignment vertical="top"/>
    </xf>
    <xf numFmtId="167" fontId="0" fillId="0" borderId="22" xfId="0" applyNumberFormat="1" applyFont="1" applyBorder="1" applyAlignment="1" applyProtection="1">
      <alignment vertical="top"/>
    </xf>
    <xf numFmtId="0" fontId="0" fillId="0" borderId="20" xfId="0" applyFont="1" applyBorder="1" applyAlignment="1" applyProtection="1">
      <alignment horizontal="left" vertical="top" wrapText="1"/>
    </xf>
    <xf numFmtId="0" fontId="0" fillId="0" borderId="10" xfId="0" applyFont="1" applyBorder="1" applyAlignment="1" applyProtection="1">
      <alignment horizontal="left" vertical="top" wrapText="1"/>
    </xf>
    <xf numFmtId="0" fontId="0" fillId="0" borderId="21" xfId="0" applyFont="1" applyBorder="1" applyAlignment="1" applyProtection="1">
      <alignment horizontal="left" vertical="top" wrapText="1"/>
    </xf>
    <xf numFmtId="167" fontId="0" fillId="0" borderId="20" xfId="0" applyNumberFormat="1" applyFont="1" applyBorder="1" applyAlignment="1" applyProtection="1">
      <alignment vertical="top"/>
    </xf>
    <xf numFmtId="167" fontId="0" fillId="0" borderId="21" xfId="0" applyNumberFormat="1" applyFont="1" applyBorder="1" applyAlignment="1" applyProtection="1">
      <alignment vertical="top"/>
    </xf>
    <xf numFmtId="167" fontId="0" fillId="0" borderId="10" xfId="0" applyNumberFormat="1" applyFont="1" applyBorder="1" applyAlignment="1" applyProtection="1">
      <alignment vertical="top"/>
    </xf>
    <xf numFmtId="0" fontId="30" fillId="0" borderId="20" xfId="0" applyFont="1" applyBorder="1" applyAlignment="1" applyProtection="1">
      <alignment horizontal="left" vertical="top" wrapText="1"/>
    </xf>
    <xf numFmtId="0" fontId="30" fillId="0" borderId="10" xfId="0" applyFont="1" applyBorder="1" applyAlignment="1" applyProtection="1">
      <alignment horizontal="left" vertical="top" wrapText="1"/>
    </xf>
    <xf numFmtId="0" fontId="30" fillId="0" borderId="21" xfId="0" applyFont="1" applyBorder="1" applyAlignment="1" applyProtection="1">
      <alignment horizontal="left" vertical="top" wrapText="1"/>
    </xf>
    <xf numFmtId="167" fontId="30" fillId="0" borderId="20" xfId="0" applyNumberFormat="1" applyFont="1" applyBorder="1" applyAlignment="1" applyProtection="1">
      <alignment vertical="top"/>
    </xf>
    <xf numFmtId="167" fontId="30" fillId="0" borderId="21" xfId="0" applyNumberFormat="1" applyFont="1" applyBorder="1" applyAlignment="1" applyProtection="1">
      <alignment vertical="top"/>
    </xf>
    <xf numFmtId="0" fontId="30" fillId="0" borderId="22" xfId="0" applyFont="1" applyBorder="1" applyAlignment="1" applyProtection="1">
      <alignment horizontal="left" vertical="top" wrapText="1"/>
    </xf>
    <xf numFmtId="0" fontId="30" fillId="0" borderId="22" xfId="0" applyFont="1" applyBorder="1" applyAlignment="1" applyProtection="1">
      <alignment vertical="top"/>
    </xf>
    <xf numFmtId="167" fontId="30" fillId="0" borderId="22" xfId="0" applyNumberFormat="1" applyFont="1" applyBorder="1" applyAlignment="1" applyProtection="1">
      <alignment vertical="top"/>
    </xf>
    <xf numFmtId="167" fontId="30" fillId="0" borderId="10" xfId="0" applyNumberFormat="1" applyFont="1" applyBorder="1" applyAlignment="1" applyProtection="1">
      <alignment vertical="top"/>
    </xf>
    <xf numFmtId="167" fontId="25" fillId="0" borderId="10" xfId="0" applyNumberFormat="1" applyFont="1" applyBorder="1" applyAlignment="1" applyProtection="1">
      <alignment vertical="top"/>
    </xf>
    <xf numFmtId="0" fontId="0" fillId="0" borderId="22" xfId="0" applyBorder="1" applyAlignment="1" applyProtection="1">
      <alignment horizontal="left" vertical="top" wrapText="1"/>
    </xf>
    <xf numFmtId="167" fontId="24" fillId="0" borderId="9" xfId="0" applyNumberFormat="1" applyFont="1" applyBorder="1" applyAlignment="1" applyProtection="1">
      <alignment vertical="top"/>
    </xf>
    <xf numFmtId="167" fontId="25" fillId="0" borderId="15" xfId="0" applyNumberFormat="1" applyFont="1" applyBorder="1" applyAlignment="1" applyProtection="1">
      <alignment vertical="top"/>
    </xf>
    <xf numFmtId="4" fontId="25" fillId="0" borderId="0" xfId="0" applyNumberFormat="1" applyFont="1" applyBorder="1" applyAlignment="1" applyProtection="1">
      <alignment vertical="top"/>
    </xf>
    <xf numFmtId="0" fontId="25" fillId="0" borderId="0" xfId="0" applyFont="1" applyBorder="1" applyAlignment="1" applyProtection="1">
      <alignment vertical="top"/>
    </xf>
    <xf numFmtId="0" fontId="9" fillId="3" borderId="10" xfId="0" applyFont="1" applyFill="1" applyBorder="1" applyAlignment="1" applyProtection="1">
      <alignment horizontal="center" vertical="top" wrapText="1"/>
    </xf>
    <xf numFmtId="0" fontId="0" fillId="3" borderId="10" xfId="0" applyFont="1" applyFill="1" applyBorder="1" applyAlignment="1" applyProtection="1">
      <alignment horizontal="center" vertical="top" wrapText="1"/>
    </xf>
    <xf numFmtId="0" fontId="0" fillId="3" borderId="21" xfId="0" applyFont="1" applyFill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vertical="top"/>
    </xf>
    <xf numFmtId="0" fontId="10" fillId="0" borderId="0" xfId="0" applyFont="1" applyBorder="1" applyAlignment="1" applyProtection="1">
      <alignment horizontal="left" vertical="top" wrapText="1"/>
    </xf>
    <xf numFmtId="165" fontId="9" fillId="0" borderId="0" xfId="0" applyNumberFormat="1" applyFont="1" applyBorder="1" applyAlignment="1" applyProtection="1">
      <alignment horizontal="left" vertical="top"/>
    </xf>
    <xf numFmtId="0" fontId="9" fillId="0" borderId="0" xfId="0" applyFont="1" applyBorder="1" applyAlignment="1" applyProtection="1">
      <alignment horizontal="left" vertical="top"/>
    </xf>
    <xf numFmtId="167" fontId="24" fillId="0" borderId="0" xfId="0" applyNumberFormat="1" applyFont="1" applyBorder="1" applyAlignment="1" applyProtection="1">
      <alignment vertical="top"/>
    </xf>
    <xf numFmtId="0" fontId="7" fillId="0" borderId="0" xfId="0" applyFont="1" applyBorder="1" applyAlignment="1" applyProtection="1">
      <alignment horizontal="center" vertical="top"/>
    </xf>
    <xf numFmtId="4" fontId="18" fillId="0" borderId="0" xfId="0" applyNumberFormat="1" applyFont="1" applyBorder="1" applyAlignment="1" applyProtection="1">
      <alignment vertical="top"/>
    </xf>
    <xf numFmtId="0" fontId="26" fillId="3" borderId="10" xfId="0" applyFont="1" applyFill="1" applyBorder="1" applyAlignment="1" applyProtection="1">
      <alignment horizontal="center" vertical="top" wrapText="1"/>
    </xf>
    <xf numFmtId="4" fontId="18" fillId="3" borderId="0" xfId="0" applyNumberFormat="1" applyFont="1" applyFill="1" applyBorder="1" applyAlignment="1" applyProtection="1">
      <alignment vertical="top"/>
    </xf>
    <xf numFmtId="0" fontId="0" fillId="3" borderId="0" xfId="0" applyFont="1" applyFill="1" applyBorder="1" applyAlignment="1" applyProtection="1">
      <alignment vertical="top"/>
    </xf>
    <xf numFmtId="4" fontId="14" fillId="0" borderId="0" xfId="0" applyNumberFormat="1" applyFont="1" applyBorder="1" applyAlignment="1" applyProtection="1">
      <alignment vertical="top"/>
    </xf>
    <xf numFmtId="0" fontId="9" fillId="3" borderId="0" xfId="0" applyFont="1" applyFill="1" applyBorder="1" applyAlignment="1" applyProtection="1">
      <alignment horizontal="center"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center" vertical="top"/>
    </xf>
    <xf numFmtId="0" fontId="9" fillId="0" borderId="0" xfId="0" applyFont="1" applyBorder="1" applyAlignment="1" applyProtection="1">
      <alignment horizontal="center" vertical="top"/>
    </xf>
    <xf numFmtId="4" fontId="12" fillId="0" borderId="0" xfId="0" applyNumberFormat="1" applyFont="1" applyBorder="1" applyAlignment="1" applyProtection="1">
      <alignment vertical="top"/>
    </xf>
    <xf numFmtId="0" fontId="9" fillId="0" borderId="0" xfId="0" applyFont="1" applyBorder="1" applyAlignment="1" applyProtection="1">
      <alignment horizontal="left" vertical="top" wrapText="1"/>
    </xf>
    <xf numFmtId="4" fontId="13" fillId="0" borderId="0" xfId="0" applyNumberFormat="1" applyFont="1" applyBorder="1" applyAlignment="1" applyProtection="1">
      <alignment vertical="top"/>
    </xf>
    <xf numFmtId="4" fontId="10" fillId="3" borderId="7" xfId="0" applyNumberFormat="1" applyFont="1" applyFill="1" applyBorder="1" applyAlignment="1" applyProtection="1">
      <alignment vertical="top"/>
    </xf>
    <xf numFmtId="0" fontId="0" fillId="3" borderId="7" xfId="0" applyFont="1" applyFill="1" applyBorder="1" applyAlignment="1" applyProtection="1">
      <alignment vertical="top"/>
    </xf>
    <xf numFmtId="0" fontId="0" fillId="3" borderId="26" xfId="0" applyFont="1" applyFill="1" applyBorder="1" applyAlignment="1" applyProtection="1">
      <alignment vertical="top"/>
    </xf>
    <xf numFmtId="0" fontId="6" fillId="3" borderId="0" xfId="0" applyFont="1" applyFill="1" applyAlignment="1">
      <alignment horizontal="center" vertical="top"/>
    </xf>
    <xf numFmtId="0" fontId="0" fillId="0" borderId="0" xfId="0" applyBorder="1" applyAlignment="1" applyProtection="1">
      <alignment vertical="top"/>
    </xf>
    <xf numFmtId="0" fontId="32" fillId="0" borderId="0" xfId="2" applyFont="1" applyAlignment="1">
      <alignment horizontal="left" vertical="center" wrapText="1"/>
    </xf>
    <xf numFmtId="0" fontId="34" fillId="0" borderId="0" xfId="2" applyFont="1" applyAlignment="1">
      <alignment horizontal="left" vertical="center" wrapText="1"/>
    </xf>
    <xf numFmtId="0" fontId="36" fillId="0" borderId="0" xfId="2" applyFont="1" applyAlignment="1">
      <alignment horizontal="left" vertical="center" wrapText="1"/>
    </xf>
    <xf numFmtId="0" fontId="37" fillId="0" borderId="0" xfId="2" applyFont="1" applyAlignment="1">
      <alignment horizontal="left" vertical="center" wrapText="1"/>
    </xf>
    <xf numFmtId="0" fontId="32" fillId="0" borderId="0" xfId="2" applyFont="1" applyAlignment="1">
      <alignment horizontal="center" vertical="center" wrapText="1"/>
    </xf>
    <xf numFmtId="49" fontId="50" fillId="0" borderId="0" xfId="0" applyNumberFormat="1" applyFont="1" applyAlignment="1" applyProtection="1">
      <alignment horizontal="left" vertical="top" wrapText="1" readingOrder="1"/>
    </xf>
    <xf numFmtId="0" fontId="51" fillId="0" borderId="0" xfId="0" applyNumberFormat="1" applyFont="1" applyAlignment="1" applyProtection="1">
      <alignment horizontal="center" vertical="top" readingOrder="1"/>
    </xf>
    <xf numFmtId="0" fontId="51" fillId="0" borderId="0" xfId="0" applyNumberFormat="1" applyFont="1" applyAlignment="1" applyProtection="1">
      <alignment horizontal="right" vertical="top" readingOrder="1"/>
    </xf>
    <xf numFmtId="0" fontId="51" fillId="6" borderId="0" xfId="0" applyNumberFormat="1" applyFont="1" applyFill="1" applyAlignment="1" applyProtection="1">
      <alignment horizontal="left" vertical="top" wrapText="1" readingOrder="1"/>
    </xf>
    <xf numFmtId="0" fontId="51" fillId="6" borderId="0" xfId="0" applyNumberFormat="1" applyFont="1" applyFill="1" applyAlignment="1" applyProtection="1">
      <alignment horizontal="right" vertical="top" wrapText="1" readingOrder="1"/>
    </xf>
    <xf numFmtId="49" fontId="49" fillId="0" borderId="0" xfId="0" applyNumberFormat="1" applyFont="1" applyAlignment="1" applyProtection="1">
      <alignment horizontal="left" vertical="top" wrapText="1" readingOrder="1"/>
    </xf>
    <xf numFmtId="0" fontId="49" fillId="0" borderId="0" xfId="0" applyNumberFormat="1" applyFont="1" applyAlignment="1" applyProtection="1">
      <alignment horizontal="right" vertical="top" readingOrder="1"/>
    </xf>
    <xf numFmtId="4" fontId="49" fillId="0" borderId="0" xfId="0" applyNumberFormat="1" applyFont="1" applyAlignment="1" applyProtection="1">
      <alignment horizontal="right" vertical="top" readingOrder="1"/>
    </xf>
    <xf numFmtId="0" fontId="49" fillId="0" borderId="0" xfId="0" applyNumberFormat="1" applyFont="1" applyAlignment="1" applyProtection="1">
      <alignment horizontal="left" vertical="top" wrapText="1" readingOrder="1"/>
    </xf>
    <xf numFmtId="0" fontId="49" fillId="0" borderId="0" xfId="0" applyNumberFormat="1" applyFont="1" applyAlignment="1" applyProtection="1">
      <alignment horizontal="center" vertical="top" readingOrder="1"/>
    </xf>
    <xf numFmtId="4" fontId="52" fillId="0" borderId="27" xfId="0" applyNumberFormat="1" applyFont="1" applyBorder="1" applyAlignment="1" applyProtection="1">
      <alignment horizontal="right" vertical="top" readingOrder="1"/>
    </xf>
    <xf numFmtId="49" fontId="51" fillId="5" borderId="0" xfId="0" applyNumberFormat="1" applyFont="1" applyFill="1" applyAlignment="1" applyProtection="1">
      <alignment horizontal="left" vertical="top" wrapText="1" readingOrder="1"/>
    </xf>
    <xf numFmtId="0" fontId="49" fillId="5" borderId="0" xfId="0" applyNumberFormat="1" applyFont="1" applyFill="1" applyAlignment="1" applyProtection="1">
      <alignment horizontal="center" vertical="top" readingOrder="1"/>
    </xf>
    <xf numFmtId="4" fontId="51" fillId="5" borderId="0" xfId="0" applyNumberFormat="1" applyFont="1" applyFill="1" applyAlignment="1" applyProtection="1">
      <alignment horizontal="right" vertical="top" readingOrder="1"/>
    </xf>
  </cellXfs>
  <cellStyles count="3">
    <cellStyle name="Hypertextové prepojenie" xfId="1" builtinId="8"/>
    <cellStyle name="Normálna" xfId="0" builtinId="0"/>
    <cellStyle name="normálne_Kanalizácia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_PDINVEST\Akcie\Horna%20Vancurova%20ul,%20Rekonstrukcia\PD%20H.%20Van&#269;urova\Rozpo&#269;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ácia stavby"/>
      <sheetName val="rekHVSO01 - SO 01 - Rekon..."/>
      <sheetName val="rekHVSO02 - SO 02 - Oporn..."/>
    </sheetNames>
    <sheetDataSet>
      <sheetData sheetId="0">
        <row r="13">
          <cell r="AN13" t="str">
            <v/>
          </cell>
        </row>
        <row r="14">
          <cell r="E14" t="str">
            <v xml:space="preserve"> </v>
          </cell>
          <cell r="AN14" t="str">
            <v/>
          </cell>
        </row>
      </sheetData>
      <sheetData sheetId="1">
        <row r="28">
          <cell r="M28">
            <v>0</v>
          </cell>
        </row>
      </sheetData>
      <sheetData sheetId="2">
        <row r="28">
          <cell r="M2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5"/>
  <sheetViews>
    <sheetView tabSelected="1" zoomScaleNormal="100" workbookViewId="0">
      <selection activeCell="AR25" sqref="AR25"/>
    </sheetView>
  </sheetViews>
  <sheetFormatPr defaultRowHeight="12.75" x14ac:dyDescent="0.2"/>
  <cols>
    <col min="1" max="1" width="7.140625" customWidth="1"/>
    <col min="2" max="2" width="1.42578125" customWidth="1"/>
    <col min="3" max="3" width="3.5703125" customWidth="1"/>
    <col min="4" max="33" width="2.140625" customWidth="1"/>
    <col min="34" max="34" width="2.85546875" customWidth="1"/>
    <col min="35" max="37" width="2.140625" customWidth="1"/>
    <col min="38" max="38" width="7.140625" customWidth="1"/>
    <col min="39" max="39" width="2.85546875" customWidth="1"/>
    <col min="40" max="40" width="11.42578125" customWidth="1"/>
    <col min="41" max="41" width="6.42578125" customWidth="1"/>
    <col min="42" max="42" width="3.5703125" customWidth="1"/>
    <col min="43" max="43" width="1.42578125" customWidth="1"/>
    <col min="44" max="44" width="11.7109375" customWidth="1"/>
  </cols>
  <sheetData>
    <row r="1" spans="1:44" ht="21.4" customHeight="1" x14ac:dyDescent="0.2">
      <c r="A1" s="1" t="s">
        <v>0</v>
      </c>
      <c r="B1" s="2"/>
      <c r="C1" s="2"/>
      <c r="D1" s="3" t="s">
        <v>1</v>
      </c>
      <c r="E1" s="2"/>
      <c r="F1" s="2"/>
      <c r="G1" s="2"/>
      <c r="H1" s="2"/>
      <c r="I1" s="2"/>
      <c r="J1" s="2"/>
      <c r="K1" s="4" t="s">
        <v>2</v>
      </c>
      <c r="L1" s="4"/>
      <c r="M1" s="4"/>
      <c r="N1" s="4"/>
      <c r="O1" s="4"/>
      <c r="P1" s="4"/>
      <c r="Q1" s="4"/>
      <c r="R1" s="4"/>
      <c r="S1" s="4"/>
      <c r="T1" s="2"/>
      <c r="U1" s="2"/>
      <c r="V1" s="2"/>
      <c r="W1" s="4" t="s">
        <v>3</v>
      </c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s="8" customFormat="1" ht="6.95" customHeight="1" x14ac:dyDescent="0.2"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s="8" customFormat="1" ht="36.950000000000003" customHeight="1" x14ac:dyDescent="0.2">
      <c r="B3" s="9"/>
      <c r="C3" s="241" t="s">
        <v>42</v>
      </c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11"/>
    </row>
    <row r="4" spans="1:44" s="19" customFormat="1" ht="14.45" customHeight="1" x14ac:dyDescent="0.2">
      <c r="B4" s="20"/>
      <c r="C4" s="7" t="s">
        <v>9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2"/>
    </row>
    <row r="5" spans="1:44" s="23" customFormat="1" ht="36.950000000000003" customHeight="1" x14ac:dyDescent="0.2">
      <c r="B5" s="24"/>
      <c r="C5" s="25" t="s">
        <v>10</v>
      </c>
      <c r="D5" s="26"/>
      <c r="E5" s="26"/>
      <c r="F5" s="26"/>
      <c r="G5" s="26"/>
      <c r="H5" s="26"/>
      <c r="I5" s="26"/>
      <c r="J5" s="26"/>
      <c r="K5" s="26"/>
      <c r="L5" s="243" t="s">
        <v>600</v>
      </c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6"/>
      <c r="AQ5" s="27"/>
    </row>
    <row r="6" spans="1:44" s="8" customFormat="1" ht="6.95" customHeight="1" x14ac:dyDescent="0.2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1"/>
    </row>
    <row r="7" spans="1:44" s="8" customFormat="1" ht="15" x14ac:dyDescent="0.2">
      <c r="B7" s="9"/>
      <c r="C7" s="7" t="s">
        <v>14</v>
      </c>
      <c r="D7" s="10"/>
      <c r="E7" s="10"/>
      <c r="F7" s="10"/>
      <c r="G7" s="10"/>
      <c r="H7" s="10"/>
      <c r="I7" s="10"/>
      <c r="J7" s="10"/>
      <c r="K7" s="10"/>
      <c r="L7" s="28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16</v>
      </c>
      <c r="AJ7" s="10"/>
      <c r="AK7" s="10"/>
      <c r="AL7" s="10"/>
      <c r="AM7" s="29"/>
      <c r="AN7" s="10"/>
      <c r="AO7" s="10"/>
      <c r="AP7" s="10"/>
      <c r="AQ7" s="11"/>
    </row>
    <row r="8" spans="1:44" s="8" customFormat="1" ht="6.95" customHeight="1" x14ac:dyDescent="0.2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1"/>
    </row>
    <row r="9" spans="1:44" s="8" customFormat="1" ht="15" customHeight="1" x14ac:dyDescent="0.2">
      <c r="B9" s="9"/>
      <c r="C9" s="7" t="s">
        <v>17</v>
      </c>
      <c r="D9" s="10"/>
      <c r="E9" s="10"/>
      <c r="F9" s="10"/>
      <c r="G9" s="10"/>
      <c r="H9" s="10"/>
      <c r="I9" s="10"/>
      <c r="J9" s="10"/>
      <c r="K9" s="10"/>
      <c r="L9" s="21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7" t="s">
        <v>22</v>
      </c>
      <c r="AJ9" s="10"/>
      <c r="AK9" s="10"/>
      <c r="AL9" s="10"/>
      <c r="AM9" s="245"/>
      <c r="AN9" s="242"/>
      <c r="AO9" s="242"/>
      <c r="AP9" s="242"/>
      <c r="AQ9" s="11"/>
    </row>
    <row r="10" spans="1:44" s="8" customFormat="1" ht="15" x14ac:dyDescent="0.2">
      <c r="B10" s="9"/>
      <c r="C10" s="7" t="s">
        <v>21</v>
      </c>
      <c r="D10" s="10"/>
      <c r="E10" s="10"/>
      <c r="F10" s="10"/>
      <c r="G10" s="10"/>
      <c r="H10" s="10"/>
      <c r="I10" s="10"/>
      <c r="J10" s="10"/>
      <c r="K10" s="10"/>
      <c r="L10" s="21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7" t="s">
        <v>23</v>
      </c>
      <c r="AJ10" s="10"/>
      <c r="AK10" s="10"/>
      <c r="AL10" s="10"/>
      <c r="AM10" s="245"/>
      <c r="AN10" s="242"/>
      <c r="AO10" s="242"/>
      <c r="AP10" s="242"/>
      <c r="AQ10" s="11"/>
    </row>
    <row r="11" spans="1:44" s="8" customFormat="1" ht="10.9" customHeight="1" x14ac:dyDescent="0.2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</row>
    <row r="12" spans="1:44" s="8" customFormat="1" ht="29.25" customHeight="1" x14ac:dyDescent="0.2">
      <c r="B12" s="9"/>
      <c r="C12" s="250" t="s">
        <v>43</v>
      </c>
      <c r="D12" s="251"/>
      <c r="E12" s="251"/>
      <c r="F12" s="251"/>
      <c r="G12" s="251"/>
      <c r="H12" s="13"/>
      <c r="I12" s="253" t="s">
        <v>44</v>
      </c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3" t="s">
        <v>45</v>
      </c>
      <c r="AH12" s="251"/>
      <c r="AI12" s="251"/>
      <c r="AJ12" s="251"/>
      <c r="AK12" s="251"/>
      <c r="AL12" s="251"/>
      <c r="AM12" s="251"/>
      <c r="AN12" s="253" t="s">
        <v>46</v>
      </c>
      <c r="AO12" s="251"/>
      <c r="AP12" s="254"/>
      <c r="AQ12" s="11"/>
    </row>
    <row r="13" spans="1:44" s="8" customFormat="1" ht="10.9" customHeight="1" x14ac:dyDescent="0.2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1"/>
    </row>
    <row r="14" spans="1:44" s="23" customFormat="1" ht="32.450000000000003" customHeight="1" x14ac:dyDescent="0.2">
      <c r="B14" s="24"/>
      <c r="C14" s="30" t="s">
        <v>47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56"/>
      <c r="AH14" s="256"/>
      <c r="AI14" s="256"/>
      <c r="AJ14" s="256"/>
      <c r="AK14" s="256"/>
      <c r="AL14" s="256"/>
      <c r="AM14" s="256"/>
      <c r="AN14" s="246"/>
      <c r="AO14" s="246"/>
      <c r="AP14" s="246"/>
      <c r="AQ14" s="27"/>
    </row>
    <row r="15" spans="1:44" s="37" customFormat="1" ht="37.5" customHeight="1" x14ac:dyDescent="0.2">
      <c r="A15"/>
      <c r="B15" s="33"/>
      <c r="C15" s="34"/>
      <c r="D15" s="247"/>
      <c r="E15" s="248"/>
      <c r="F15" s="248"/>
      <c r="G15" s="248"/>
      <c r="H15" s="248"/>
      <c r="I15" s="35"/>
      <c r="J15" s="247" t="s">
        <v>550</v>
      </c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9">
        <v>33207</v>
      </c>
      <c r="AH15" s="248"/>
      <c r="AI15" s="248"/>
      <c r="AJ15" s="248"/>
      <c r="AK15" s="248"/>
      <c r="AL15" s="248"/>
      <c r="AM15" s="248"/>
      <c r="AN15" s="249">
        <f>AG15*1.2</f>
        <v>39848.400000000001</v>
      </c>
      <c r="AO15" s="248"/>
      <c r="AP15" s="248"/>
      <c r="AQ15" s="36"/>
    </row>
    <row r="16" spans="1:44" s="37" customFormat="1" ht="37.5" customHeight="1" x14ac:dyDescent="0.2">
      <c r="A16" s="32"/>
      <c r="B16" s="33"/>
      <c r="C16" s="34"/>
      <c r="D16" s="247"/>
      <c r="E16" s="248"/>
      <c r="F16" s="248"/>
      <c r="G16" s="248"/>
      <c r="H16" s="248"/>
      <c r="I16" s="35"/>
      <c r="J16" s="247" t="s">
        <v>547</v>
      </c>
      <c r="K16" s="248"/>
      <c r="L16" s="248"/>
      <c r="M16" s="248"/>
      <c r="N16" s="248"/>
      <c r="O16" s="248"/>
      <c r="P16" s="248"/>
      <c r="Q16" s="24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248"/>
      <c r="AE16" s="248"/>
      <c r="AF16" s="248"/>
      <c r="AG16" s="249">
        <f>'Komunikácia II'!D109</f>
        <v>72405.987800000003</v>
      </c>
      <c r="AH16" s="248"/>
      <c r="AI16" s="248"/>
      <c r="AJ16" s="248"/>
      <c r="AK16" s="248"/>
      <c r="AL16" s="248"/>
      <c r="AM16" s="248"/>
      <c r="AN16" s="249">
        <f>AG16*1.2</f>
        <v>86887.185360000003</v>
      </c>
      <c r="AO16" s="248"/>
      <c r="AP16" s="248"/>
      <c r="AQ16" s="36"/>
    </row>
    <row r="17" spans="1:45" s="37" customFormat="1" ht="37.5" customHeight="1" x14ac:dyDescent="0.2">
      <c r="A17"/>
      <c r="B17" s="33"/>
      <c r="C17" s="34"/>
      <c r="D17" s="247"/>
      <c r="E17" s="248"/>
      <c r="F17" s="248"/>
      <c r="G17" s="248"/>
      <c r="H17" s="248"/>
      <c r="I17" s="35"/>
      <c r="J17" s="247" t="s">
        <v>601</v>
      </c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248"/>
      <c r="AG17" s="249">
        <v>42799.78</v>
      </c>
      <c r="AH17" s="248"/>
      <c r="AI17" s="248"/>
      <c r="AJ17" s="248"/>
      <c r="AK17" s="248"/>
      <c r="AL17" s="248"/>
      <c r="AM17" s="248"/>
      <c r="AN17" s="249">
        <f>AG17*1.2</f>
        <v>51359.735999999997</v>
      </c>
      <c r="AO17" s="248"/>
      <c r="AP17" s="248"/>
      <c r="AQ17" s="36"/>
    </row>
    <row r="18" spans="1:45" s="37" customFormat="1" ht="37.5" customHeight="1" x14ac:dyDescent="0.2">
      <c r="A18" s="32"/>
      <c r="B18" s="33"/>
      <c r="C18" s="34"/>
      <c r="D18" s="247"/>
      <c r="E18" s="248"/>
      <c r="F18" s="248"/>
      <c r="G18" s="248"/>
      <c r="H18" s="248"/>
      <c r="I18" s="35"/>
      <c r="J18" s="247" t="s">
        <v>54</v>
      </c>
      <c r="K18" s="248"/>
      <c r="L18" s="248"/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248"/>
      <c r="AG18" s="249">
        <f>Kanalizácia!H70</f>
        <v>8583.5271399999983</v>
      </c>
      <c r="AH18" s="248"/>
      <c r="AI18" s="248"/>
      <c r="AJ18" s="248"/>
      <c r="AK18" s="248"/>
      <c r="AL18" s="248"/>
      <c r="AM18" s="248"/>
      <c r="AN18" s="249">
        <f>AG18*1.2</f>
        <v>10300.232567999998</v>
      </c>
      <c r="AO18" s="248"/>
      <c r="AP18" s="248"/>
      <c r="AQ18" s="36"/>
    </row>
    <row r="19" spans="1:45" s="37" customFormat="1" ht="37.5" customHeight="1" x14ac:dyDescent="0.2">
      <c r="A19" s="32"/>
      <c r="B19" s="33"/>
      <c r="C19" s="34"/>
      <c r="D19" s="247"/>
      <c r="E19" s="248"/>
      <c r="F19" s="248"/>
      <c r="G19" s="248"/>
      <c r="H19" s="248"/>
      <c r="I19" s="127"/>
      <c r="J19" s="247" t="s">
        <v>551</v>
      </c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52">
        <f>14388.3+962.07</f>
        <v>15350.369999999999</v>
      </c>
      <c r="AH19" s="248"/>
      <c r="AI19" s="248"/>
      <c r="AJ19" s="248"/>
      <c r="AK19" s="248"/>
      <c r="AL19" s="248"/>
      <c r="AM19" s="248"/>
      <c r="AN19" s="249">
        <f>AG19*1.2</f>
        <v>18420.444</v>
      </c>
      <c r="AO19" s="248"/>
      <c r="AP19" s="248"/>
      <c r="AQ19" s="36"/>
    </row>
    <row r="20" spans="1:45" s="8" customFormat="1" ht="30" customHeight="1" x14ac:dyDescent="0.2">
      <c r="B20" s="9"/>
      <c r="C20" s="30" t="s">
        <v>52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246"/>
      <c r="AH20" s="242"/>
      <c r="AI20" s="242"/>
      <c r="AJ20" s="242"/>
      <c r="AK20" s="242"/>
      <c r="AL20" s="242"/>
      <c r="AM20" s="242"/>
      <c r="AN20" s="246"/>
      <c r="AO20" s="242"/>
      <c r="AP20" s="242"/>
      <c r="AQ20" s="11"/>
    </row>
    <row r="21" spans="1:45" s="8" customFormat="1" ht="10.9" customHeight="1" x14ac:dyDescent="0.2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1"/>
    </row>
    <row r="22" spans="1:45" s="8" customFormat="1" ht="30" hidden="1" customHeight="1" x14ac:dyDescent="0.2">
      <c r="B22" s="9"/>
      <c r="C22" s="38" t="s">
        <v>548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255"/>
      <c r="AH22" s="255"/>
      <c r="AI22" s="255"/>
      <c r="AJ22" s="255"/>
      <c r="AK22" s="255"/>
      <c r="AL22" s="255"/>
      <c r="AM22" s="255"/>
      <c r="AN22" s="255">
        <f>AN18+AN17+AN15</f>
        <v>101508.36856800001</v>
      </c>
      <c r="AO22" s="255"/>
      <c r="AP22" s="255"/>
      <c r="AQ22" s="11"/>
    </row>
    <row r="23" spans="1:45" s="8" customFormat="1" ht="31.5" customHeight="1" x14ac:dyDescent="0.2">
      <c r="B23" s="14"/>
      <c r="C23" s="38" t="s">
        <v>549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255">
        <f>AG19+AG18+AG17+AG16+AG15</f>
        <v>172346.66493999999</v>
      </c>
      <c r="AH23" s="255"/>
      <c r="AI23" s="255"/>
      <c r="AJ23" s="255"/>
      <c r="AK23" s="255"/>
      <c r="AL23" s="255"/>
      <c r="AM23" s="255"/>
      <c r="AN23" s="255">
        <f>AG23*1.2</f>
        <v>206815.99792799997</v>
      </c>
      <c r="AO23" s="255"/>
      <c r="AP23" s="255"/>
      <c r="AQ23" s="15"/>
      <c r="AS23" s="39"/>
    </row>
    <row r="24" spans="1:45" x14ac:dyDescent="0.2">
      <c r="AL24" s="239"/>
      <c r="AM24" s="239"/>
      <c r="AN24" s="239"/>
    </row>
    <row r="25" spans="1:45" x14ac:dyDescent="0.2">
      <c r="AL25" s="239"/>
      <c r="AM25" s="240"/>
      <c r="AN25" s="240"/>
    </row>
  </sheetData>
  <mergeCells count="38">
    <mergeCell ref="AG23:AM23"/>
    <mergeCell ref="AN23:AP23"/>
    <mergeCell ref="AG22:AM22"/>
    <mergeCell ref="AN22:AP22"/>
    <mergeCell ref="AM10:AP10"/>
    <mergeCell ref="AG14:AM14"/>
    <mergeCell ref="AN14:AP14"/>
    <mergeCell ref="AN19:AP19"/>
    <mergeCell ref="J19:AF19"/>
    <mergeCell ref="AG19:AM19"/>
    <mergeCell ref="I12:AF12"/>
    <mergeCell ref="AG12:AM12"/>
    <mergeCell ref="AN12:AP12"/>
    <mergeCell ref="J16:AF16"/>
    <mergeCell ref="AG16:AM16"/>
    <mergeCell ref="AN16:AP16"/>
    <mergeCell ref="J18:AF18"/>
    <mergeCell ref="AG18:AM18"/>
    <mergeCell ref="AN18:AP18"/>
    <mergeCell ref="AG15:AM15"/>
    <mergeCell ref="AN15:AP15"/>
    <mergeCell ref="J17:AF17"/>
    <mergeCell ref="AL24:AN24"/>
    <mergeCell ref="AL25:AN25"/>
    <mergeCell ref="C3:AP3"/>
    <mergeCell ref="L5:AO5"/>
    <mergeCell ref="AM9:AP9"/>
    <mergeCell ref="AG20:AM20"/>
    <mergeCell ref="AN20:AP20"/>
    <mergeCell ref="D15:H15"/>
    <mergeCell ref="J15:AF15"/>
    <mergeCell ref="AG17:AM17"/>
    <mergeCell ref="AN17:AP17"/>
    <mergeCell ref="D18:H18"/>
    <mergeCell ref="C12:G12"/>
    <mergeCell ref="D16:H16"/>
    <mergeCell ref="D17:H17"/>
    <mergeCell ref="D19:H19"/>
  </mergeCells>
  <phoneticPr fontId="23" type="noConversion"/>
  <hyperlinks>
    <hyperlink ref="K1:S1" location="C2" tooltip="Súhrnný list stavby" display="1) Súhrnný list stavby"/>
    <hyperlink ref="W1:AF1" location="C87" tooltip="Rekapitulácia objektov" display="2) Rekapitulácia objektov"/>
  </hyperlinks>
  <pageMargins left="0.75" right="0.75" top="1" bottom="1" header="0.4921259845" footer="0.4921259845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98"/>
  <sheetViews>
    <sheetView topLeftCell="A181" workbookViewId="0">
      <selection activeCell="F200" sqref="F200"/>
    </sheetView>
  </sheetViews>
  <sheetFormatPr defaultRowHeight="12.75" x14ac:dyDescent="0.2"/>
  <cols>
    <col min="1" max="1" width="7.140625" style="139" customWidth="1"/>
    <col min="2" max="2" width="1.42578125" style="139" customWidth="1"/>
    <col min="3" max="3" width="3.5703125" style="139" customWidth="1"/>
    <col min="4" max="4" width="3.7109375" style="139" customWidth="1"/>
    <col min="5" max="5" width="14.7109375" style="139" customWidth="1"/>
    <col min="6" max="7" width="9.5703125" style="139" customWidth="1"/>
    <col min="8" max="8" width="10.7109375" style="139" customWidth="1"/>
    <col min="9" max="9" width="6" style="139" customWidth="1"/>
    <col min="10" max="10" width="4.42578125" style="139" customWidth="1"/>
    <col min="11" max="11" width="9.85546875" style="139" customWidth="1"/>
    <col min="12" max="12" width="10.28515625" style="139" customWidth="1"/>
    <col min="13" max="14" width="5.140625" style="139" customWidth="1"/>
    <col min="15" max="15" width="1.7109375" style="139" customWidth="1"/>
    <col min="16" max="16" width="10.7109375" style="139" customWidth="1"/>
    <col min="17" max="17" width="3.5703125" style="139" customWidth="1"/>
    <col min="18" max="18" width="1.42578125" style="139" customWidth="1"/>
    <col min="19" max="19" width="7" style="139" customWidth="1"/>
    <col min="20" max="20" width="25.42578125" style="139" hidden="1" customWidth="1"/>
    <col min="21" max="21" width="14" style="139" hidden="1" customWidth="1"/>
    <col min="22" max="22" width="10.5703125" style="139" hidden="1" customWidth="1"/>
    <col min="23" max="23" width="14" style="139" hidden="1" customWidth="1"/>
    <col min="24" max="24" width="10.42578125" style="139" hidden="1" customWidth="1"/>
    <col min="25" max="25" width="12.85546875" style="139" hidden="1" customWidth="1"/>
    <col min="26" max="26" width="9.42578125" style="139" hidden="1" customWidth="1"/>
    <col min="27" max="27" width="12.85546875" style="139" hidden="1" customWidth="1"/>
    <col min="28" max="28" width="14" style="139" hidden="1" customWidth="1"/>
    <col min="29" max="29" width="9.42578125" style="139" customWidth="1"/>
    <col min="30" max="30" width="12.85546875" style="139" customWidth="1"/>
    <col min="31" max="31" width="14" style="139" customWidth="1"/>
    <col min="32" max="43" width="9.140625" style="139"/>
    <col min="44" max="65" width="8" style="139" hidden="1" customWidth="1"/>
    <col min="66" max="16384" width="9.140625" style="139"/>
  </cols>
  <sheetData>
    <row r="1" spans="1:66" ht="21.75" customHeight="1" x14ac:dyDescent="0.2">
      <c r="A1" s="136"/>
      <c r="B1" s="137"/>
      <c r="C1" s="137"/>
      <c r="D1" s="138" t="s">
        <v>1</v>
      </c>
      <c r="E1" s="137"/>
      <c r="F1" s="139" t="s">
        <v>55</v>
      </c>
      <c r="H1" s="300" t="s">
        <v>56</v>
      </c>
      <c r="I1" s="300"/>
      <c r="J1" s="300"/>
      <c r="K1" s="300"/>
      <c r="L1" s="139" t="s">
        <v>57</v>
      </c>
      <c r="M1" s="137"/>
      <c r="N1" s="137"/>
      <c r="O1" s="138" t="s">
        <v>58</v>
      </c>
      <c r="P1" s="137"/>
      <c r="Q1" s="137"/>
      <c r="R1" s="137"/>
      <c r="S1" s="139" t="s">
        <v>59</v>
      </c>
      <c r="U1" s="136"/>
      <c r="V1" s="136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</row>
    <row r="2" spans="1:66" ht="36.950000000000003" customHeight="1" x14ac:dyDescent="0.2">
      <c r="C2" s="301" t="s">
        <v>5</v>
      </c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S2" s="309" t="s">
        <v>6</v>
      </c>
      <c r="T2" s="300"/>
      <c r="U2" s="300"/>
      <c r="V2" s="300"/>
      <c r="W2" s="300"/>
      <c r="X2" s="300"/>
      <c r="Y2" s="300"/>
      <c r="Z2" s="300"/>
      <c r="AA2" s="300"/>
      <c r="AB2" s="300"/>
      <c r="AC2" s="300"/>
      <c r="AT2" s="141" t="s">
        <v>51</v>
      </c>
    </row>
    <row r="3" spans="1:66" ht="6.95" customHeight="1" x14ac:dyDescent="0.2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4"/>
      <c r="AT3" s="141" t="s">
        <v>49</v>
      </c>
    </row>
    <row r="4" spans="1:66" ht="36.950000000000003" customHeight="1" x14ac:dyDescent="0.2">
      <c r="B4" s="145"/>
      <c r="C4" s="293" t="s">
        <v>60</v>
      </c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146"/>
      <c r="T4" s="147" t="s">
        <v>8</v>
      </c>
      <c r="AT4" s="141" t="s">
        <v>4</v>
      </c>
    </row>
    <row r="5" spans="1:66" ht="6.95" customHeight="1" x14ac:dyDescent="0.2">
      <c r="B5" s="145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6"/>
    </row>
    <row r="6" spans="1:66" ht="25.35" customHeight="1" x14ac:dyDescent="0.2">
      <c r="B6" s="145"/>
      <c r="C6" s="148"/>
      <c r="D6" s="149" t="s">
        <v>10</v>
      </c>
      <c r="E6" s="148"/>
      <c r="F6" s="287" t="e">
        <f>Rekapitulácia!#REF!</f>
        <v>#REF!</v>
      </c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148"/>
      <c r="R6" s="146"/>
    </row>
    <row r="7" spans="1:66" s="150" customFormat="1" ht="32.85" customHeight="1" x14ac:dyDescent="0.2">
      <c r="B7" s="151"/>
      <c r="C7" s="152"/>
      <c r="D7" s="6" t="s">
        <v>61</v>
      </c>
      <c r="E7" s="152"/>
      <c r="F7" s="289" t="s">
        <v>602</v>
      </c>
      <c r="G7" s="288"/>
      <c r="H7" s="288"/>
      <c r="I7" s="288"/>
      <c r="J7" s="288"/>
      <c r="K7" s="288"/>
      <c r="L7" s="288"/>
      <c r="M7" s="288"/>
      <c r="N7" s="288"/>
      <c r="O7" s="288"/>
      <c r="P7" s="288"/>
      <c r="Q7" s="152"/>
      <c r="R7" s="153"/>
    </row>
    <row r="8" spans="1:66" s="150" customFormat="1" ht="14.45" customHeight="1" x14ac:dyDescent="0.2">
      <c r="B8" s="151"/>
      <c r="C8" s="152"/>
      <c r="D8" s="149" t="s">
        <v>11</v>
      </c>
      <c r="E8" s="152"/>
      <c r="F8" s="154" t="s">
        <v>12</v>
      </c>
      <c r="G8" s="152"/>
      <c r="H8" s="152"/>
      <c r="I8" s="152"/>
      <c r="J8" s="152"/>
      <c r="K8" s="152"/>
      <c r="L8" s="152"/>
      <c r="M8" s="149" t="s">
        <v>13</v>
      </c>
      <c r="N8" s="152"/>
      <c r="O8" s="154" t="s">
        <v>12</v>
      </c>
      <c r="P8" s="152"/>
      <c r="Q8" s="152"/>
      <c r="R8" s="153"/>
    </row>
    <row r="9" spans="1:66" s="150" customFormat="1" ht="14.45" customHeight="1" x14ac:dyDescent="0.2">
      <c r="B9" s="151"/>
      <c r="C9" s="152"/>
      <c r="D9" s="149" t="s">
        <v>14</v>
      </c>
      <c r="E9" s="152"/>
      <c r="F9" s="302" t="s">
        <v>15</v>
      </c>
      <c r="G9" s="302"/>
      <c r="H9" s="152"/>
      <c r="I9" s="152"/>
      <c r="J9" s="152"/>
      <c r="K9" s="152"/>
      <c r="L9" s="152"/>
      <c r="M9" s="149" t="s">
        <v>16</v>
      </c>
      <c r="N9" s="152"/>
      <c r="O9" s="290" t="s">
        <v>369</v>
      </c>
      <c r="P9" s="288"/>
      <c r="Q9" s="152"/>
      <c r="R9" s="153"/>
    </row>
    <row r="10" spans="1:66" s="150" customFormat="1" ht="10.9" customHeight="1" x14ac:dyDescent="0.2">
      <c r="B10" s="151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3"/>
    </row>
    <row r="11" spans="1:66" s="150" customFormat="1" ht="14.45" customHeight="1" x14ac:dyDescent="0.2">
      <c r="B11" s="151"/>
      <c r="C11" s="152"/>
      <c r="D11" s="149" t="s">
        <v>17</v>
      </c>
      <c r="E11" s="152"/>
      <c r="F11" s="152"/>
      <c r="G11" s="152"/>
      <c r="H11" s="152"/>
      <c r="I11" s="152"/>
      <c r="J11" s="152"/>
      <c r="K11" s="152"/>
      <c r="L11" s="152"/>
      <c r="M11" s="149" t="s">
        <v>18</v>
      </c>
      <c r="N11" s="152"/>
      <c r="O11" s="291" t="s">
        <v>12</v>
      </c>
      <c r="P11" s="288"/>
      <c r="Q11" s="152"/>
      <c r="R11" s="153"/>
    </row>
    <row r="12" spans="1:66" s="150" customFormat="1" ht="18" customHeight="1" x14ac:dyDescent="0.2">
      <c r="B12" s="151"/>
      <c r="C12" s="152"/>
      <c r="D12" s="152"/>
      <c r="E12" s="154" t="s">
        <v>19</v>
      </c>
      <c r="F12" s="152"/>
      <c r="G12" s="152"/>
      <c r="H12" s="152"/>
      <c r="I12" s="152"/>
      <c r="J12" s="152"/>
      <c r="K12" s="152"/>
      <c r="L12" s="152"/>
      <c r="M12" s="149" t="s">
        <v>20</v>
      </c>
      <c r="N12" s="152"/>
      <c r="O12" s="291" t="s">
        <v>12</v>
      </c>
      <c r="P12" s="288"/>
      <c r="Q12" s="152"/>
      <c r="R12" s="153"/>
    </row>
    <row r="13" spans="1:66" s="150" customFormat="1" ht="6.95" customHeight="1" x14ac:dyDescent="0.2">
      <c r="B13" s="151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3"/>
    </row>
    <row r="14" spans="1:66" s="150" customFormat="1" ht="14.45" customHeight="1" x14ac:dyDescent="0.2">
      <c r="B14" s="151"/>
      <c r="C14" s="152"/>
      <c r="D14" s="149" t="s">
        <v>21</v>
      </c>
      <c r="E14" s="152"/>
      <c r="F14" s="152"/>
      <c r="G14" s="152"/>
      <c r="H14" s="152"/>
      <c r="I14" s="152"/>
      <c r="J14" s="152"/>
      <c r="K14" s="152"/>
      <c r="L14" s="152"/>
      <c r="M14" s="149" t="s">
        <v>18</v>
      </c>
      <c r="N14" s="152"/>
      <c r="O14" s="291" t="str">
        <f>IF('[1]Rekapitulácia stavby'!AN13="","",'[1]Rekapitulácia stavby'!AN13)</f>
        <v/>
      </c>
      <c r="P14" s="288"/>
      <c r="Q14" s="152"/>
      <c r="R14" s="153"/>
    </row>
    <row r="15" spans="1:66" s="150" customFormat="1" ht="18" customHeight="1" x14ac:dyDescent="0.2">
      <c r="B15" s="151"/>
      <c r="C15" s="152"/>
      <c r="D15" s="152"/>
      <c r="E15" s="154" t="str">
        <f>IF('[1]Rekapitulácia stavby'!E14="","",'[1]Rekapitulácia stavby'!E14)</f>
        <v xml:space="preserve"> </v>
      </c>
      <c r="F15" s="152"/>
      <c r="G15" s="152"/>
      <c r="H15" s="152"/>
      <c r="I15" s="152"/>
      <c r="J15" s="152"/>
      <c r="K15" s="152"/>
      <c r="L15" s="152"/>
      <c r="M15" s="149" t="s">
        <v>20</v>
      </c>
      <c r="N15" s="152"/>
      <c r="O15" s="291" t="str">
        <f>IF('[1]Rekapitulácia stavby'!AN14="","",'[1]Rekapitulácia stavby'!AN14)</f>
        <v/>
      </c>
      <c r="P15" s="288"/>
      <c r="Q15" s="152"/>
      <c r="R15" s="153"/>
    </row>
    <row r="16" spans="1:66" s="150" customFormat="1" ht="6.95" customHeight="1" x14ac:dyDescent="0.2">
      <c r="B16" s="151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3"/>
    </row>
    <row r="17" spans="2:18" s="150" customFormat="1" ht="14.45" customHeight="1" x14ac:dyDescent="0.2">
      <c r="B17" s="151"/>
      <c r="C17" s="152"/>
      <c r="D17" s="149" t="s">
        <v>22</v>
      </c>
      <c r="E17" s="152"/>
      <c r="F17" s="152"/>
      <c r="G17" s="152"/>
      <c r="H17" s="152"/>
      <c r="I17" s="152"/>
      <c r="J17" s="152"/>
      <c r="K17" s="152"/>
      <c r="L17" s="152"/>
      <c r="M17" s="149" t="s">
        <v>18</v>
      </c>
      <c r="N17" s="152"/>
      <c r="O17" s="291" t="s">
        <v>12</v>
      </c>
      <c r="P17" s="288"/>
      <c r="Q17" s="152"/>
      <c r="R17" s="153"/>
    </row>
    <row r="18" spans="2:18" s="150" customFormat="1" ht="18" customHeight="1" x14ac:dyDescent="0.2">
      <c r="B18" s="151"/>
      <c r="C18" s="152"/>
      <c r="D18" s="152"/>
      <c r="E18" s="154"/>
      <c r="F18" s="152"/>
      <c r="G18" s="152"/>
      <c r="H18" s="152"/>
      <c r="I18" s="152"/>
      <c r="J18" s="152"/>
      <c r="K18" s="152"/>
      <c r="L18" s="152"/>
      <c r="M18" s="149" t="s">
        <v>20</v>
      </c>
      <c r="N18" s="152"/>
      <c r="O18" s="291" t="s">
        <v>12</v>
      </c>
      <c r="P18" s="288"/>
      <c r="Q18" s="152"/>
      <c r="R18" s="153"/>
    </row>
    <row r="19" spans="2:18" s="150" customFormat="1" ht="6.95" customHeight="1" x14ac:dyDescent="0.2">
      <c r="B19" s="151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3"/>
    </row>
    <row r="20" spans="2:18" s="150" customFormat="1" ht="14.45" customHeight="1" x14ac:dyDescent="0.2">
      <c r="B20" s="151"/>
      <c r="C20" s="152"/>
      <c r="D20" s="149" t="s">
        <v>23</v>
      </c>
      <c r="E20" s="152"/>
      <c r="F20" s="152"/>
      <c r="G20" s="152"/>
      <c r="H20" s="152"/>
      <c r="I20" s="152"/>
      <c r="J20" s="152"/>
      <c r="K20" s="152"/>
      <c r="L20" s="152"/>
      <c r="M20" s="149" t="s">
        <v>18</v>
      </c>
      <c r="N20" s="152"/>
      <c r="O20" s="291" t="s">
        <v>12</v>
      </c>
      <c r="P20" s="288"/>
      <c r="Q20" s="152"/>
      <c r="R20" s="153"/>
    </row>
    <row r="21" spans="2:18" s="150" customFormat="1" ht="18" customHeight="1" x14ac:dyDescent="0.2">
      <c r="B21" s="151"/>
      <c r="C21" s="152"/>
      <c r="D21" s="152"/>
      <c r="E21" s="154"/>
      <c r="F21" s="152"/>
      <c r="G21" s="152"/>
      <c r="H21" s="152"/>
      <c r="I21" s="152"/>
      <c r="J21" s="152"/>
      <c r="K21" s="152"/>
      <c r="L21" s="152"/>
      <c r="M21" s="149" t="s">
        <v>20</v>
      </c>
      <c r="N21" s="152"/>
      <c r="O21" s="291" t="s">
        <v>12</v>
      </c>
      <c r="P21" s="288"/>
      <c r="Q21" s="152"/>
      <c r="R21" s="153"/>
    </row>
    <row r="22" spans="2:18" s="150" customFormat="1" ht="6.95" customHeight="1" x14ac:dyDescent="0.2">
      <c r="B22" s="151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3"/>
    </row>
    <row r="23" spans="2:18" s="150" customFormat="1" ht="14.45" customHeight="1" x14ac:dyDescent="0.2">
      <c r="B23" s="151"/>
      <c r="C23" s="152"/>
      <c r="D23" s="149" t="s">
        <v>24</v>
      </c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3"/>
    </row>
    <row r="24" spans="2:18" s="150" customFormat="1" ht="22.5" customHeight="1" x14ac:dyDescent="0.2">
      <c r="B24" s="151"/>
      <c r="C24" s="152"/>
      <c r="D24" s="152"/>
      <c r="E24" s="304" t="s">
        <v>12</v>
      </c>
      <c r="F24" s="288"/>
      <c r="G24" s="288"/>
      <c r="H24" s="288"/>
      <c r="I24" s="288"/>
      <c r="J24" s="288"/>
      <c r="K24" s="288"/>
      <c r="L24" s="288"/>
      <c r="M24" s="152"/>
      <c r="N24" s="152"/>
      <c r="O24" s="152"/>
      <c r="P24" s="152"/>
      <c r="Q24" s="152"/>
      <c r="R24" s="153"/>
    </row>
    <row r="25" spans="2:18" s="150" customFormat="1" ht="6.95" customHeight="1" x14ac:dyDescent="0.2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3"/>
    </row>
    <row r="26" spans="2:18" s="150" customFormat="1" ht="6.95" customHeight="1" x14ac:dyDescent="0.2">
      <c r="B26" s="151"/>
      <c r="C26" s="152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2"/>
      <c r="R26" s="153"/>
    </row>
    <row r="27" spans="2:18" s="150" customFormat="1" ht="14.45" customHeight="1" x14ac:dyDescent="0.2">
      <c r="B27" s="151"/>
      <c r="C27" s="152"/>
      <c r="D27" s="156" t="s">
        <v>62</v>
      </c>
      <c r="E27" s="152"/>
      <c r="F27" s="152"/>
      <c r="G27" s="152"/>
      <c r="H27" s="152"/>
      <c r="I27" s="152"/>
      <c r="J27" s="152"/>
      <c r="K27" s="152"/>
      <c r="L27" s="152"/>
      <c r="M27" s="303">
        <f>N88</f>
        <v>42799.78</v>
      </c>
      <c r="N27" s="288"/>
      <c r="O27" s="288"/>
      <c r="P27" s="288"/>
      <c r="Q27" s="152"/>
      <c r="R27" s="153"/>
    </row>
    <row r="28" spans="2:18" s="150" customFormat="1" ht="14.45" customHeight="1" x14ac:dyDescent="0.2">
      <c r="B28" s="151"/>
      <c r="C28" s="152"/>
      <c r="D28" s="157" t="s">
        <v>63</v>
      </c>
      <c r="E28" s="152"/>
      <c r="F28" s="152"/>
      <c r="G28" s="152"/>
      <c r="H28" s="152"/>
      <c r="I28" s="152"/>
      <c r="J28" s="152"/>
      <c r="K28" s="152"/>
      <c r="L28" s="152"/>
      <c r="M28" s="303">
        <f>N101</f>
        <v>0</v>
      </c>
      <c r="N28" s="288"/>
      <c r="O28" s="288"/>
      <c r="P28" s="288"/>
      <c r="Q28" s="152"/>
      <c r="R28" s="153"/>
    </row>
    <row r="29" spans="2:18" s="150" customFormat="1" ht="6.95" customHeight="1" x14ac:dyDescent="0.2">
      <c r="B29" s="151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3"/>
    </row>
    <row r="30" spans="2:18" s="150" customFormat="1" ht="25.35" customHeight="1" x14ac:dyDescent="0.2">
      <c r="B30" s="151"/>
      <c r="C30" s="152"/>
      <c r="D30" s="158" t="s">
        <v>25</v>
      </c>
      <c r="E30" s="152"/>
      <c r="F30" s="152"/>
      <c r="G30" s="152"/>
      <c r="H30" s="152"/>
      <c r="I30" s="152"/>
      <c r="J30" s="152"/>
      <c r="K30" s="152"/>
      <c r="L30" s="152"/>
      <c r="M30" s="305">
        <f>42799.78</f>
        <v>42799.78</v>
      </c>
      <c r="N30" s="288"/>
      <c r="O30" s="288"/>
      <c r="P30" s="288"/>
      <c r="Q30" s="152"/>
      <c r="R30" s="153"/>
    </row>
    <row r="31" spans="2:18" s="150" customFormat="1" ht="6.95" customHeight="1" x14ac:dyDescent="0.2">
      <c r="B31" s="151"/>
      <c r="C31" s="152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2"/>
      <c r="R31" s="153"/>
    </row>
    <row r="32" spans="2:18" s="150" customFormat="1" ht="14.45" customHeight="1" x14ac:dyDescent="0.2">
      <c r="B32" s="151"/>
      <c r="C32" s="152"/>
      <c r="D32" s="159" t="s">
        <v>26</v>
      </c>
      <c r="E32" s="159" t="s">
        <v>27</v>
      </c>
      <c r="F32" s="160">
        <v>0.2</v>
      </c>
      <c r="G32" s="161" t="s">
        <v>28</v>
      </c>
      <c r="H32" s="298">
        <f>ROUND((SUM(BE101:BE102)+SUM(BE120:BE197)), 2)</f>
        <v>0</v>
      </c>
      <c r="I32" s="288"/>
      <c r="J32" s="288"/>
      <c r="K32" s="152"/>
      <c r="L32" s="152"/>
      <c r="M32" s="298">
        <f>ROUND(ROUND((SUM(BE101:BE102)+SUM(BE120:BE197)), 2)*F32, 2)</f>
        <v>0</v>
      </c>
      <c r="N32" s="288"/>
      <c r="O32" s="288"/>
      <c r="P32" s="288"/>
      <c r="Q32" s="152"/>
      <c r="R32" s="153"/>
    </row>
    <row r="33" spans="2:18" s="150" customFormat="1" ht="14.45" customHeight="1" x14ac:dyDescent="0.2">
      <c r="B33" s="151"/>
      <c r="C33" s="152"/>
      <c r="D33" s="152"/>
      <c r="E33" s="159" t="s">
        <v>29</v>
      </c>
      <c r="F33" s="160">
        <v>0.2</v>
      </c>
      <c r="G33" s="161" t="s">
        <v>28</v>
      </c>
      <c r="H33" s="298">
        <f>ROUND((SUM(BF101:BF102)+SUM(BF120:BF197)), 2)</f>
        <v>54799.78</v>
      </c>
      <c r="I33" s="288"/>
      <c r="J33" s="288"/>
      <c r="K33" s="152"/>
      <c r="L33" s="152"/>
      <c r="M33" s="298">
        <f>M30*0.2</f>
        <v>8559.9560000000001</v>
      </c>
      <c r="N33" s="288"/>
      <c r="O33" s="288"/>
      <c r="P33" s="288"/>
      <c r="Q33" s="152"/>
      <c r="R33" s="153"/>
    </row>
    <row r="34" spans="2:18" s="150" customFormat="1" ht="14.45" hidden="1" customHeight="1" x14ac:dyDescent="0.2">
      <c r="B34" s="151"/>
      <c r="C34" s="152"/>
      <c r="D34" s="152"/>
      <c r="E34" s="159" t="s">
        <v>30</v>
      </c>
      <c r="F34" s="160">
        <v>0.2</v>
      </c>
      <c r="G34" s="161" t="s">
        <v>28</v>
      </c>
      <c r="H34" s="298">
        <f>ROUND((SUM(BG101:BG102)+SUM(BG120:BG197)), 2)</f>
        <v>0</v>
      </c>
      <c r="I34" s="288"/>
      <c r="J34" s="288"/>
      <c r="K34" s="152"/>
      <c r="L34" s="152"/>
      <c r="M34" s="298">
        <v>0</v>
      </c>
      <c r="N34" s="288"/>
      <c r="O34" s="288"/>
      <c r="P34" s="288"/>
      <c r="Q34" s="152"/>
      <c r="R34" s="153"/>
    </row>
    <row r="35" spans="2:18" s="150" customFormat="1" ht="14.45" hidden="1" customHeight="1" x14ac:dyDescent="0.2">
      <c r="B35" s="151"/>
      <c r="C35" s="152"/>
      <c r="D35" s="152"/>
      <c r="E35" s="159" t="s">
        <v>31</v>
      </c>
      <c r="F35" s="160">
        <v>0.2</v>
      </c>
      <c r="G35" s="161" t="s">
        <v>28</v>
      </c>
      <c r="H35" s="298">
        <f>ROUND((SUM(BH101:BH102)+SUM(BH120:BH197)), 2)</f>
        <v>0</v>
      </c>
      <c r="I35" s="288"/>
      <c r="J35" s="288"/>
      <c r="K35" s="152"/>
      <c r="L35" s="152"/>
      <c r="M35" s="298">
        <v>0</v>
      </c>
      <c r="N35" s="288"/>
      <c r="O35" s="288"/>
      <c r="P35" s="288"/>
      <c r="Q35" s="152"/>
      <c r="R35" s="153"/>
    </row>
    <row r="36" spans="2:18" s="150" customFormat="1" ht="14.45" hidden="1" customHeight="1" x14ac:dyDescent="0.2">
      <c r="B36" s="151"/>
      <c r="C36" s="152"/>
      <c r="D36" s="152"/>
      <c r="E36" s="159" t="s">
        <v>32</v>
      </c>
      <c r="F36" s="160">
        <v>0</v>
      </c>
      <c r="G36" s="161" t="s">
        <v>28</v>
      </c>
      <c r="H36" s="298">
        <f>ROUND((SUM(BI101:BI102)+SUM(BI120:BI197)), 2)</f>
        <v>0</v>
      </c>
      <c r="I36" s="288"/>
      <c r="J36" s="288"/>
      <c r="K36" s="152"/>
      <c r="L36" s="152"/>
      <c r="M36" s="298">
        <v>0</v>
      </c>
      <c r="N36" s="288"/>
      <c r="O36" s="288"/>
      <c r="P36" s="288"/>
      <c r="Q36" s="152"/>
      <c r="R36" s="153"/>
    </row>
    <row r="37" spans="2:18" s="150" customFormat="1" ht="6.95" customHeight="1" x14ac:dyDescent="0.2">
      <c r="B37" s="151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3"/>
    </row>
    <row r="38" spans="2:18" s="150" customFormat="1" ht="25.35" customHeight="1" x14ac:dyDescent="0.2">
      <c r="B38" s="151"/>
      <c r="C38" s="162"/>
      <c r="D38" s="163" t="s">
        <v>33</v>
      </c>
      <c r="E38" s="164"/>
      <c r="F38" s="164"/>
      <c r="G38" s="165" t="s">
        <v>34</v>
      </c>
      <c r="H38" s="166" t="s">
        <v>35</v>
      </c>
      <c r="I38" s="164"/>
      <c r="J38" s="164"/>
      <c r="K38" s="164"/>
      <c r="L38" s="306">
        <f>M30*1.2</f>
        <v>51359.735999999997</v>
      </c>
      <c r="M38" s="307"/>
      <c r="N38" s="307"/>
      <c r="O38" s="307"/>
      <c r="P38" s="308"/>
      <c r="Q38" s="162"/>
      <c r="R38" s="153"/>
    </row>
    <row r="39" spans="2:18" s="150" customFormat="1" ht="14.45" customHeight="1" x14ac:dyDescent="0.2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3"/>
    </row>
    <row r="40" spans="2:18" s="150" customFormat="1" ht="14.45" customHeight="1" x14ac:dyDescent="0.2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3"/>
    </row>
    <row r="41" spans="2:18" x14ac:dyDescent="0.2">
      <c r="B41" s="145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6"/>
    </row>
    <row r="42" spans="2:18" x14ac:dyDescent="0.2">
      <c r="B42" s="145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6"/>
    </row>
    <row r="43" spans="2:18" x14ac:dyDescent="0.2">
      <c r="B43" s="145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6"/>
    </row>
    <row r="44" spans="2:18" x14ac:dyDescent="0.2">
      <c r="B44" s="145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6"/>
    </row>
    <row r="45" spans="2:18" x14ac:dyDescent="0.2">
      <c r="B45" s="145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6"/>
    </row>
    <row r="46" spans="2:18" x14ac:dyDescent="0.2">
      <c r="B46" s="145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6"/>
    </row>
    <row r="47" spans="2:18" x14ac:dyDescent="0.2">
      <c r="B47" s="145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6"/>
    </row>
    <row r="48" spans="2:18" x14ac:dyDescent="0.2">
      <c r="B48" s="145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6"/>
    </row>
    <row r="49" spans="2:18" x14ac:dyDescent="0.2">
      <c r="B49" s="145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6"/>
    </row>
    <row r="50" spans="2:18" s="150" customFormat="1" ht="15" x14ac:dyDescent="0.2">
      <c r="B50" s="151"/>
      <c r="C50" s="152"/>
      <c r="D50" s="167" t="s">
        <v>36</v>
      </c>
      <c r="E50" s="155"/>
      <c r="F50" s="155"/>
      <c r="G50" s="155"/>
      <c r="H50" s="168"/>
      <c r="I50" s="152"/>
      <c r="J50" s="167" t="s">
        <v>37</v>
      </c>
      <c r="K50" s="155"/>
      <c r="L50" s="155"/>
      <c r="M50" s="155"/>
      <c r="N50" s="155"/>
      <c r="O50" s="155"/>
      <c r="P50" s="168"/>
      <c r="Q50" s="152"/>
      <c r="R50" s="153"/>
    </row>
    <row r="51" spans="2:18" x14ac:dyDescent="0.2">
      <c r="B51" s="145"/>
      <c r="C51" s="148"/>
      <c r="D51" s="169"/>
      <c r="E51" s="148"/>
      <c r="F51" s="148"/>
      <c r="G51" s="148"/>
      <c r="H51" s="170"/>
      <c r="I51" s="148"/>
      <c r="J51" s="169"/>
      <c r="K51" s="148"/>
      <c r="L51" s="148"/>
      <c r="M51" s="148"/>
      <c r="N51" s="148"/>
      <c r="O51" s="148"/>
      <c r="P51" s="170"/>
      <c r="Q51" s="148"/>
      <c r="R51" s="146"/>
    </row>
    <row r="52" spans="2:18" x14ac:dyDescent="0.2">
      <c r="B52" s="145"/>
      <c r="C52" s="148"/>
      <c r="D52" s="169"/>
      <c r="E52" s="148"/>
      <c r="F52" s="148"/>
      <c r="G52" s="148"/>
      <c r="H52" s="170"/>
      <c r="I52" s="148"/>
      <c r="J52" s="169"/>
      <c r="K52" s="148"/>
      <c r="L52" s="148"/>
      <c r="M52" s="148"/>
      <c r="N52" s="148"/>
      <c r="O52" s="148"/>
      <c r="P52" s="170"/>
      <c r="Q52" s="148"/>
      <c r="R52" s="146"/>
    </row>
    <row r="53" spans="2:18" x14ac:dyDescent="0.2">
      <c r="B53" s="145"/>
      <c r="C53" s="148"/>
      <c r="D53" s="169"/>
      <c r="E53" s="148"/>
      <c r="F53" s="148"/>
      <c r="G53" s="148"/>
      <c r="H53" s="170"/>
      <c r="I53" s="148"/>
      <c r="J53" s="169"/>
      <c r="K53" s="148"/>
      <c r="L53" s="148"/>
      <c r="M53" s="148"/>
      <c r="N53" s="148"/>
      <c r="O53" s="148"/>
      <c r="P53" s="170"/>
      <c r="Q53" s="148"/>
      <c r="R53" s="146"/>
    </row>
    <row r="54" spans="2:18" x14ac:dyDescent="0.2">
      <c r="B54" s="145"/>
      <c r="C54" s="148"/>
      <c r="D54" s="169"/>
      <c r="E54" s="148"/>
      <c r="F54" s="148"/>
      <c r="G54" s="148"/>
      <c r="H54" s="170"/>
      <c r="I54" s="148"/>
      <c r="J54" s="169"/>
      <c r="K54" s="148"/>
      <c r="L54" s="148"/>
      <c r="M54" s="148"/>
      <c r="N54" s="148"/>
      <c r="O54" s="148"/>
      <c r="P54" s="170"/>
      <c r="Q54" s="148"/>
      <c r="R54" s="146"/>
    </row>
    <row r="55" spans="2:18" x14ac:dyDescent="0.2">
      <c r="B55" s="145"/>
      <c r="C55" s="148"/>
      <c r="D55" s="169"/>
      <c r="E55" s="148"/>
      <c r="F55" s="148"/>
      <c r="G55" s="148"/>
      <c r="H55" s="170"/>
      <c r="I55" s="148"/>
      <c r="J55" s="169"/>
      <c r="K55" s="148"/>
      <c r="L55" s="148"/>
      <c r="M55" s="148"/>
      <c r="N55" s="148"/>
      <c r="O55" s="148"/>
      <c r="P55" s="170"/>
      <c r="Q55" s="148"/>
      <c r="R55" s="146"/>
    </row>
    <row r="56" spans="2:18" x14ac:dyDescent="0.2">
      <c r="B56" s="145"/>
      <c r="C56" s="148"/>
      <c r="D56" s="169"/>
      <c r="E56" s="148"/>
      <c r="F56" s="148"/>
      <c r="G56" s="148"/>
      <c r="H56" s="170"/>
      <c r="I56" s="148"/>
      <c r="J56" s="169"/>
      <c r="K56" s="148"/>
      <c r="L56" s="148"/>
      <c r="M56" s="148"/>
      <c r="N56" s="148"/>
      <c r="O56" s="148"/>
      <c r="P56" s="170"/>
      <c r="Q56" s="148"/>
      <c r="R56" s="146"/>
    </row>
    <row r="57" spans="2:18" x14ac:dyDescent="0.2">
      <c r="B57" s="145"/>
      <c r="C57" s="148"/>
      <c r="D57" s="169"/>
      <c r="E57" s="148"/>
      <c r="F57" s="148"/>
      <c r="G57" s="148"/>
      <c r="H57" s="170"/>
      <c r="I57" s="148"/>
      <c r="J57" s="169"/>
      <c r="K57" s="148"/>
      <c r="L57" s="148"/>
      <c r="M57" s="148"/>
      <c r="N57" s="148"/>
      <c r="O57" s="148"/>
      <c r="P57" s="170"/>
      <c r="Q57" s="148"/>
      <c r="R57" s="146"/>
    </row>
    <row r="58" spans="2:18" x14ac:dyDescent="0.2">
      <c r="B58" s="145"/>
      <c r="C58" s="148"/>
      <c r="D58" s="169"/>
      <c r="E58" s="148"/>
      <c r="F58" s="148"/>
      <c r="G58" s="148"/>
      <c r="H58" s="170"/>
      <c r="I58" s="148"/>
      <c r="J58" s="169"/>
      <c r="K58" s="148"/>
      <c r="L58" s="148"/>
      <c r="M58" s="148"/>
      <c r="N58" s="148"/>
      <c r="O58" s="148"/>
      <c r="P58" s="170"/>
      <c r="Q58" s="148"/>
      <c r="R58" s="146"/>
    </row>
    <row r="59" spans="2:18" s="150" customFormat="1" ht="15" x14ac:dyDescent="0.2">
      <c r="B59" s="151"/>
      <c r="C59" s="152"/>
      <c r="D59" s="171" t="s">
        <v>38</v>
      </c>
      <c r="E59" s="172"/>
      <c r="F59" s="172"/>
      <c r="G59" s="173" t="s">
        <v>39</v>
      </c>
      <c r="H59" s="174"/>
      <c r="I59" s="152"/>
      <c r="J59" s="171" t="s">
        <v>38</v>
      </c>
      <c r="K59" s="172"/>
      <c r="L59" s="172"/>
      <c r="M59" s="172"/>
      <c r="N59" s="173" t="s">
        <v>39</v>
      </c>
      <c r="O59" s="172"/>
      <c r="P59" s="174"/>
      <c r="Q59" s="152"/>
      <c r="R59" s="153"/>
    </row>
    <row r="60" spans="2:18" x14ac:dyDescent="0.2">
      <c r="B60" s="145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6"/>
    </row>
    <row r="61" spans="2:18" s="150" customFormat="1" ht="15" x14ac:dyDescent="0.2">
      <c r="B61" s="151"/>
      <c r="C61" s="152"/>
      <c r="D61" s="167" t="s">
        <v>40</v>
      </c>
      <c r="E61" s="155"/>
      <c r="F61" s="155"/>
      <c r="G61" s="155"/>
      <c r="H61" s="168"/>
      <c r="I61" s="152"/>
      <c r="J61" s="167" t="s">
        <v>41</v>
      </c>
      <c r="K61" s="155"/>
      <c r="L61" s="155"/>
      <c r="M61" s="155"/>
      <c r="N61" s="155"/>
      <c r="O61" s="155"/>
      <c r="P61" s="168"/>
      <c r="Q61" s="152"/>
      <c r="R61" s="153"/>
    </row>
    <row r="62" spans="2:18" x14ac:dyDescent="0.2">
      <c r="B62" s="145"/>
      <c r="C62" s="148"/>
      <c r="D62" s="169"/>
      <c r="E62" s="148"/>
      <c r="F62" s="148"/>
      <c r="G62" s="148"/>
      <c r="H62" s="170"/>
      <c r="I62" s="148"/>
      <c r="J62" s="169"/>
      <c r="K62" s="148"/>
      <c r="L62" s="148"/>
      <c r="M62" s="148"/>
      <c r="N62" s="148"/>
      <c r="O62" s="148"/>
      <c r="P62" s="170"/>
      <c r="Q62" s="148"/>
      <c r="R62" s="146"/>
    </row>
    <row r="63" spans="2:18" x14ac:dyDescent="0.2">
      <c r="B63" s="145"/>
      <c r="C63" s="148"/>
      <c r="D63" s="169"/>
      <c r="E63" s="148"/>
      <c r="F63" s="148"/>
      <c r="G63" s="148"/>
      <c r="H63" s="170"/>
      <c r="I63" s="148"/>
      <c r="J63" s="169"/>
      <c r="K63" s="148"/>
      <c r="L63" s="148"/>
      <c r="M63" s="148"/>
      <c r="N63" s="148"/>
      <c r="O63" s="148"/>
      <c r="P63" s="170"/>
      <c r="Q63" s="148"/>
      <c r="R63" s="146"/>
    </row>
    <row r="64" spans="2:18" x14ac:dyDescent="0.2">
      <c r="B64" s="145"/>
      <c r="C64" s="148"/>
      <c r="D64" s="169"/>
      <c r="E64" s="148"/>
      <c r="F64" s="148"/>
      <c r="G64" s="148"/>
      <c r="H64" s="170"/>
      <c r="I64" s="148"/>
      <c r="J64" s="169"/>
      <c r="K64" s="148"/>
      <c r="L64" s="148"/>
      <c r="M64" s="148"/>
      <c r="N64" s="148"/>
      <c r="O64" s="148"/>
      <c r="P64" s="170"/>
      <c r="Q64" s="148"/>
      <c r="R64" s="146"/>
    </row>
    <row r="65" spans="2:21" x14ac:dyDescent="0.2">
      <c r="B65" s="145"/>
      <c r="C65" s="148"/>
      <c r="D65" s="169"/>
      <c r="E65" s="148"/>
      <c r="F65" s="148"/>
      <c r="G65" s="148"/>
      <c r="H65" s="170"/>
      <c r="I65" s="148"/>
      <c r="J65" s="169"/>
      <c r="K65" s="148"/>
      <c r="L65" s="148"/>
      <c r="M65" s="148"/>
      <c r="N65" s="148"/>
      <c r="O65" s="148"/>
      <c r="P65" s="170"/>
      <c r="Q65" s="148"/>
      <c r="R65" s="146"/>
    </row>
    <row r="66" spans="2:21" x14ac:dyDescent="0.2">
      <c r="B66" s="145"/>
      <c r="C66" s="148"/>
      <c r="D66" s="169"/>
      <c r="E66" s="148"/>
      <c r="F66" s="148"/>
      <c r="G66" s="148"/>
      <c r="H66" s="170"/>
      <c r="I66" s="148"/>
      <c r="J66" s="169"/>
      <c r="K66" s="148"/>
      <c r="L66" s="148"/>
      <c r="M66" s="148"/>
      <c r="N66" s="148"/>
      <c r="O66" s="148"/>
      <c r="P66" s="170"/>
      <c r="Q66" s="148"/>
      <c r="R66" s="146"/>
    </row>
    <row r="67" spans="2:21" x14ac:dyDescent="0.2">
      <c r="B67" s="145"/>
      <c r="C67" s="148"/>
      <c r="D67" s="169"/>
      <c r="E67" s="148"/>
      <c r="F67" s="148"/>
      <c r="G67" s="148"/>
      <c r="H67" s="170"/>
      <c r="I67" s="148"/>
      <c r="J67" s="169"/>
      <c r="K67" s="148"/>
      <c r="L67" s="148"/>
      <c r="M67" s="148"/>
      <c r="N67" s="148"/>
      <c r="O67" s="148"/>
      <c r="P67" s="170"/>
      <c r="Q67" s="148"/>
      <c r="R67" s="146"/>
    </row>
    <row r="68" spans="2:21" x14ac:dyDescent="0.2">
      <c r="B68" s="145"/>
      <c r="C68" s="148"/>
      <c r="D68" s="169"/>
      <c r="E68" s="148"/>
      <c r="F68" s="148"/>
      <c r="G68" s="148"/>
      <c r="H68" s="170"/>
      <c r="I68" s="148"/>
      <c r="J68" s="169"/>
      <c r="K68" s="148"/>
      <c r="L68" s="148"/>
      <c r="M68" s="148"/>
      <c r="N68" s="148"/>
      <c r="O68" s="148"/>
      <c r="P68" s="170"/>
      <c r="Q68" s="148"/>
      <c r="R68" s="146"/>
    </row>
    <row r="69" spans="2:21" x14ac:dyDescent="0.2">
      <c r="B69" s="145"/>
      <c r="C69" s="148"/>
      <c r="D69" s="169"/>
      <c r="E69" s="148"/>
      <c r="F69" s="148"/>
      <c r="G69" s="148"/>
      <c r="H69" s="170"/>
      <c r="I69" s="148"/>
      <c r="J69" s="169"/>
      <c r="K69" s="148"/>
      <c r="L69" s="148"/>
      <c r="M69" s="148"/>
      <c r="N69" s="148"/>
      <c r="O69" s="148"/>
      <c r="P69" s="170"/>
      <c r="Q69" s="148"/>
      <c r="R69" s="146"/>
    </row>
    <row r="70" spans="2:21" s="150" customFormat="1" ht="15" x14ac:dyDescent="0.2">
      <c r="B70" s="151"/>
      <c r="C70" s="152"/>
      <c r="D70" s="171" t="s">
        <v>38</v>
      </c>
      <c r="E70" s="172"/>
      <c r="F70" s="172"/>
      <c r="G70" s="173" t="s">
        <v>39</v>
      </c>
      <c r="H70" s="174"/>
      <c r="I70" s="152"/>
      <c r="J70" s="171" t="s">
        <v>38</v>
      </c>
      <c r="K70" s="172"/>
      <c r="L70" s="172"/>
      <c r="M70" s="172"/>
      <c r="N70" s="173" t="s">
        <v>39</v>
      </c>
      <c r="O70" s="172"/>
      <c r="P70" s="174"/>
      <c r="Q70" s="152"/>
      <c r="R70" s="153"/>
    </row>
    <row r="71" spans="2:21" s="150" customFormat="1" ht="14.45" customHeight="1" x14ac:dyDescent="0.2">
      <c r="B71" s="175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7"/>
    </row>
    <row r="75" spans="2:21" s="150" customFormat="1" ht="6.95" customHeight="1" x14ac:dyDescent="0.2">
      <c r="B75" s="178"/>
      <c r="C75" s="179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80"/>
    </row>
    <row r="76" spans="2:21" s="150" customFormat="1" ht="36.950000000000003" customHeight="1" x14ac:dyDescent="0.2">
      <c r="B76" s="151"/>
      <c r="C76" s="293" t="s">
        <v>64</v>
      </c>
      <c r="D76" s="288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88"/>
      <c r="Q76" s="288"/>
      <c r="R76" s="153"/>
      <c r="T76" s="181"/>
      <c r="U76" s="181"/>
    </row>
    <row r="77" spans="2:21" s="150" customFormat="1" ht="6.95" customHeight="1" x14ac:dyDescent="0.2">
      <c r="B77" s="151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3"/>
      <c r="T77" s="181"/>
      <c r="U77" s="181"/>
    </row>
    <row r="78" spans="2:21" s="150" customFormat="1" ht="30" customHeight="1" x14ac:dyDescent="0.2">
      <c r="B78" s="151"/>
      <c r="C78" s="149" t="s">
        <v>10</v>
      </c>
      <c r="D78" s="152"/>
      <c r="E78" s="152"/>
      <c r="F78" s="287" t="e">
        <f>F6</f>
        <v>#REF!</v>
      </c>
      <c r="G78" s="288"/>
      <c r="H78" s="288"/>
      <c r="I78" s="288"/>
      <c r="J78" s="288"/>
      <c r="K78" s="288"/>
      <c r="L78" s="288"/>
      <c r="M78" s="288"/>
      <c r="N78" s="288"/>
      <c r="O78" s="288"/>
      <c r="P78" s="288"/>
      <c r="Q78" s="152"/>
      <c r="R78" s="153"/>
      <c r="T78" s="181"/>
      <c r="U78" s="181"/>
    </row>
    <row r="79" spans="2:21" s="150" customFormat="1" ht="36.950000000000003" customHeight="1" x14ac:dyDescent="0.2">
      <c r="B79" s="151"/>
      <c r="C79" s="6" t="s">
        <v>61</v>
      </c>
      <c r="D79" s="152"/>
      <c r="E79" s="152"/>
      <c r="F79" s="289" t="str">
        <f>F7</f>
        <v>rekSO02 - SO 02 - Chodník</v>
      </c>
      <c r="G79" s="288"/>
      <c r="H79" s="288"/>
      <c r="I79" s="288"/>
      <c r="J79" s="288"/>
      <c r="K79" s="288"/>
      <c r="L79" s="288"/>
      <c r="M79" s="288"/>
      <c r="N79" s="288"/>
      <c r="O79" s="288"/>
      <c r="P79" s="288"/>
      <c r="Q79" s="152"/>
      <c r="R79" s="153"/>
      <c r="T79" s="181"/>
      <c r="U79" s="181"/>
    </row>
    <row r="80" spans="2:21" s="150" customFormat="1" ht="6.95" customHeight="1" x14ac:dyDescent="0.2">
      <c r="B80" s="151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3"/>
      <c r="T80" s="181"/>
      <c r="U80" s="181"/>
    </row>
    <row r="81" spans="2:47" s="150" customFormat="1" ht="18" customHeight="1" x14ac:dyDescent="0.2">
      <c r="B81" s="151"/>
      <c r="C81" s="149" t="s">
        <v>14</v>
      </c>
      <c r="D81" s="152"/>
      <c r="E81" s="152"/>
      <c r="F81" s="154" t="str">
        <f>F9</f>
        <v>Bratislava III</v>
      </c>
      <c r="G81" s="152"/>
      <c r="H81" s="152"/>
      <c r="I81" s="152"/>
      <c r="J81" s="152"/>
      <c r="K81" s="149" t="s">
        <v>16</v>
      </c>
      <c r="L81" s="152"/>
      <c r="M81" s="290" t="str">
        <f>IF(O9="","",O9)</f>
        <v>9.10.2018</v>
      </c>
      <c r="N81" s="288"/>
      <c r="O81" s="288"/>
      <c r="P81" s="288"/>
      <c r="Q81" s="152"/>
      <c r="R81" s="153"/>
      <c r="T81" s="181"/>
      <c r="U81" s="181"/>
    </row>
    <row r="82" spans="2:47" s="150" customFormat="1" ht="6.95" customHeight="1" x14ac:dyDescent="0.2">
      <c r="B82" s="151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3"/>
      <c r="T82" s="181"/>
      <c r="U82" s="181"/>
    </row>
    <row r="83" spans="2:47" s="150" customFormat="1" ht="15" x14ac:dyDescent="0.2">
      <c r="B83" s="151"/>
      <c r="C83" s="149" t="s">
        <v>17</v>
      </c>
      <c r="D83" s="152"/>
      <c r="E83" s="152"/>
      <c r="F83" s="154" t="str">
        <f>E12</f>
        <v>Mestská časť Bratislava - Nové Mesto</v>
      </c>
      <c r="G83" s="152"/>
      <c r="H83" s="152"/>
      <c r="I83" s="152"/>
      <c r="J83" s="152"/>
      <c r="K83" s="149" t="s">
        <v>22</v>
      </c>
      <c r="L83" s="152"/>
      <c r="M83" s="291">
        <f>E18</f>
        <v>0</v>
      </c>
      <c r="N83" s="288"/>
      <c r="O83" s="288"/>
      <c r="P83" s="288"/>
      <c r="Q83" s="288"/>
      <c r="R83" s="153"/>
      <c r="T83" s="181"/>
      <c r="U83" s="181"/>
    </row>
    <row r="84" spans="2:47" s="150" customFormat="1" ht="14.45" customHeight="1" x14ac:dyDescent="0.2">
      <c r="B84" s="151"/>
      <c r="C84" s="149" t="s">
        <v>21</v>
      </c>
      <c r="D84" s="152"/>
      <c r="E84" s="152"/>
      <c r="F84" s="154" t="str">
        <f>IF(E15="","",E15)</f>
        <v xml:space="preserve"> </v>
      </c>
      <c r="G84" s="152"/>
      <c r="H84" s="152"/>
      <c r="I84" s="152"/>
      <c r="J84" s="152"/>
      <c r="K84" s="149" t="s">
        <v>23</v>
      </c>
      <c r="L84" s="152"/>
      <c r="M84" s="291">
        <f>E21</f>
        <v>0</v>
      </c>
      <c r="N84" s="288"/>
      <c r="O84" s="288"/>
      <c r="P84" s="288"/>
      <c r="Q84" s="288"/>
      <c r="R84" s="153"/>
      <c r="T84" s="181"/>
      <c r="U84" s="181"/>
    </row>
    <row r="85" spans="2:47" s="150" customFormat="1" ht="10.35" customHeight="1" x14ac:dyDescent="0.2">
      <c r="B85" s="151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3"/>
      <c r="T85" s="181"/>
      <c r="U85" s="181"/>
    </row>
    <row r="86" spans="2:47" s="150" customFormat="1" ht="29.25" customHeight="1" x14ac:dyDescent="0.2">
      <c r="B86" s="151"/>
      <c r="C86" s="299" t="s">
        <v>65</v>
      </c>
      <c r="D86" s="297"/>
      <c r="E86" s="297"/>
      <c r="F86" s="297"/>
      <c r="G86" s="297"/>
      <c r="H86" s="162"/>
      <c r="I86" s="162"/>
      <c r="J86" s="162"/>
      <c r="K86" s="162"/>
      <c r="L86" s="162"/>
      <c r="M86" s="162"/>
      <c r="N86" s="299" t="s">
        <v>66</v>
      </c>
      <c r="O86" s="288"/>
      <c r="P86" s="288"/>
      <c r="Q86" s="288"/>
      <c r="R86" s="153"/>
      <c r="T86" s="181"/>
      <c r="U86" s="181"/>
    </row>
    <row r="87" spans="2:47" s="150" customFormat="1" ht="10.35" customHeight="1" x14ac:dyDescent="0.2">
      <c r="B87" s="151"/>
      <c r="C87" s="152"/>
      <c r="D87" s="152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3"/>
      <c r="T87" s="181"/>
      <c r="U87" s="181"/>
    </row>
    <row r="88" spans="2:47" s="150" customFormat="1" ht="29.25" customHeight="1" x14ac:dyDescent="0.2">
      <c r="B88" s="151"/>
      <c r="C88" s="182" t="s">
        <v>67</v>
      </c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294">
        <v>42799.78</v>
      </c>
      <c r="O88" s="288"/>
      <c r="P88" s="288"/>
      <c r="Q88" s="288"/>
      <c r="R88" s="153"/>
      <c r="T88" s="181"/>
      <c r="U88" s="181"/>
      <c r="AC88" s="183"/>
      <c r="AU88" s="141" t="s">
        <v>68</v>
      </c>
    </row>
    <row r="89" spans="2:47" s="188" customFormat="1" ht="24.95" customHeight="1" x14ac:dyDescent="0.2">
      <c r="B89" s="184"/>
      <c r="C89" s="185"/>
      <c r="D89" s="186" t="s">
        <v>69</v>
      </c>
      <c r="E89" s="185"/>
      <c r="F89" s="185"/>
      <c r="G89" s="185"/>
      <c r="H89" s="185"/>
      <c r="I89" s="185"/>
      <c r="J89" s="185"/>
      <c r="K89" s="185"/>
      <c r="L89" s="185"/>
      <c r="M89" s="185"/>
      <c r="N89" s="257">
        <f>SUM(N90:Q95)</f>
        <v>53570.277999999998</v>
      </c>
      <c r="O89" s="258"/>
      <c r="P89" s="258"/>
      <c r="Q89" s="258"/>
      <c r="R89" s="187"/>
      <c r="T89" s="189"/>
      <c r="U89" s="189"/>
      <c r="AC89" s="257">
        <v>41570.28</v>
      </c>
      <c r="AD89" s="258"/>
      <c r="AE89" s="258"/>
      <c r="AF89" s="258"/>
    </row>
    <row r="90" spans="2:47" s="194" customFormat="1" ht="19.899999999999999" customHeight="1" x14ac:dyDescent="0.2">
      <c r="B90" s="190"/>
      <c r="C90" s="191"/>
      <c r="D90" s="192" t="s">
        <v>70</v>
      </c>
      <c r="E90" s="191"/>
      <c r="F90" s="191"/>
      <c r="G90" s="191"/>
      <c r="H90" s="191"/>
      <c r="I90" s="191"/>
      <c r="J90" s="191"/>
      <c r="K90" s="191"/>
      <c r="L90" s="191"/>
      <c r="M90" s="191"/>
      <c r="N90" s="282">
        <f>N122</f>
        <v>10838.074000000001</v>
      </c>
      <c r="O90" s="283"/>
      <c r="P90" s="283"/>
      <c r="Q90" s="283"/>
      <c r="R90" s="193"/>
      <c r="T90" s="195"/>
      <c r="U90" s="195"/>
    </row>
    <row r="91" spans="2:47" s="194" customFormat="1" ht="19.899999999999999" customHeight="1" x14ac:dyDescent="0.2">
      <c r="B91" s="190"/>
      <c r="C91" s="191"/>
      <c r="D91" s="192" t="s">
        <v>71</v>
      </c>
      <c r="E91" s="191"/>
      <c r="F91" s="191"/>
      <c r="G91" s="191"/>
      <c r="H91" s="191"/>
      <c r="I91" s="191"/>
      <c r="J91" s="191"/>
      <c r="K91" s="191"/>
      <c r="L91" s="191"/>
      <c r="M91" s="191"/>
      <c r="N91" s="282">
        <f>N140</f>
        <v>33433.397000000004</v>
      </c>
      <c r="O91" s="283"/>
      <c r="P91" s="283"/>
      <c r="Q91" s="283"/>
      <c r="R91" s="193"/>
      <c r="T91" s="195"/>
      <c r="U91" s="195"/>
    </row>
    <row r="92" spans="2:47" s="194" customFormat="1" ht="19.899999999999999" customHeight="1" x14ac:dyDescent="0.2">
      <c r="B92" s="190"/>
      <c r="C92" s="191"/>
      <c r="D92" s="192" t="s">
        <v>112</v>
      </c>
      <c r="E92" s="191"/>
      <c r="F92" s="191"/>
      <c r="G92" s="191"/>
      <c r="H92" s="191"/>
      <c r="I92" s="191"/>
      <c r="J92" s="191"/>
      <c r="K92" s="191"/>
      <c r="L92" s="191"/>
      <c r="M92" s="191"/>
      <c r="N92" s="282">
        <f>N156</f>
        <v>3346.056</v>
      </c>
      <c r="O92" s="283"/>
      <c r="P92" s="283"/>
      <c r="Q92" s="283"/>
      <c r="R92" s="193"/>
      <c r="T92" s="195"/>
      <c r="U92" s="195"/>
    </row>
    <row r="93" spans="2:47" s="194" customFormat="1" ht="19.899999999999999" customHeight="1" x14ac:dyDescent="0.2">
      <c r="B93" s="190"/>
      <c r="C93" s="191"/>
      <c r="D93" s="192" t="s">
        <v>113</v>
      </c>
      <c r="E93" s="191"/>
      <c r="F93" s="191"/>
      <c r="G93" s="191"/>
      <c r="H93" s="191"/>
      <c r="I93" s="191"/>
      <c r="J93" s="191"/>
      <c r="K93" s="191"/>
      <c r="L93" s="191"/>
      <c r="M93" s="191"/>
      <c r="N93" s="282">
        <f>N167</f>
        <v>527.56200000000001</v>
      </c>
      <c r="O93" s="283"/>
      <c r="P93" s="283"/>
      <c r="Q93" s="283"/>
      <c r="R93" s="193"/>
      <c r="T93" s="195"/>
      <c r="U93" s="195"/>
    </row>
    <row r="94" spans="2:47" s="194" customFormat="1" ht="19.899999999999999" customHeight="1" x14ac:dyDescent="0.2">
      <c r="B94" s="190"/>
      <c r="C94" s="191"/>
      <c r="D94" s="192" t="s">
        <v>72</v>
      </c>
      <c r="E94" s="191"/>
      <c r="F94" s="191"/>
      <c r="G94" s="191"/>
      <c r="H94" s="191"/>
      <c r="I94" s="191"/>
      <c r="J94" s="191"/>
      <c r="K94" s="191"/>
      <c r="L94" s="191"/>
      <c r="M94" s="191"/>
      <c r="N94" s="282">
        <f>N170</f>
        <v>2756.9809999999998</v>
      </c>
      <c r="O94" s="283"/>
      <c r="P94" s="283"/>
      <c r="Q94" s="283"/>
      <c r="R94" s="193"/>
      <c r="T94" s="195"/>
      <c r="U94" s="195"/>
    </row>
    <row r="95" spans="2:47" s="194" customFormat="1" ht="19.899999999999999" customHeight="1" x14ac:dyDescent="0.2">
      <c r="B95" s="190"/>
      <c r="C95" s="191"/>
      <c r="D95" s="192" t="s">
        <v>73</v>
      </c>
      <c r="E95" s="191"/>
      <c r="F95" s="191"/>
      <c r="G95" s="191"/>
      <c r="H95" s="191"/>
      <c r="I95" s="191"/>
      <c r="J95" s="191"/>
      <c r="K95" s="191"/>
      <c r="L95" s="191"/>
      <c r="M95" s="191"/>
      <c r="N95" s="282">
        <f>N176</f>
        <v>2668.2080000000001</v>
      </c>
      <c r="O95" s="283"/>
      <c r="P95" s="283"/>
      <c r="Q95" s="283"/>
      <c r="R95" s="193"/>
      <c r="T95" s="195"/>
      <c r="U95" s="195"/>
    </row>
    <row r="96" spans="2:47" s="188" customFormat="1" ht="24.95" customHeight="1" x14ac:dyDescent="0.2">
      <c r="B96" s="184"/>
      <c r="C96" s="185"/>
      <c r="D96" s="186" t="s">
        <v>114</v>
      </c>
      <c r="E96" s="185"/>
      <c r="F96" s="185"/>
      <c r="G96" s="185"/>
      <c r="H96" s="185"/>
      <c r="I96" s="185"/>
      <c r="J96" s="185"/>
      <c r="K96" s="185"/>
      <c r="L96" s="185"/>
      <c r="M96" s="185"/>
      <c r="N96" s="257">
        <f>N178</f>
        <v>1229.5039999999999</v>
      </c>
      <c r="O96" s="258"/>
      <c r="P96" s="258"/>
      <c r="Q96" s="258"/>
      <c r="R96" s="187"/>
      <c r="T96" s="189"/>
      <c r="U96" s="189"/>
    </row>
    <row r="97" spans="2:21" s="194" customFormat="1" ht="19.899999999999999" customHeight="1" x14ac:dyDescent="0.2">
      <c r="B97" s="190"/>
      <c r="C97" s="191"/>
      <c r="D97" s="192" t="s">
        <v>115</v>
      </c>
      <c r="E97" s="191"/>
      <c r="F97" s="191"/>
      <c r="G97" s="191"/>
      <c r="H97" s="191"/>
      <c r="I97" s="191"/>
      <c r="J97" s="191"/>
      <c r="K97" s="191"/>
      <c r="L97" s="191"/>
      <c r="M97" s="191"/>
      <c r="N97" s="282">
        <f>N179</f>
        <v>61.963000000000001</v>
      </c>
      <c r="O97" s="283"/>
      <c r="P97" s="283"/>
      <c r="Q97" s="283"/>
      <c r="R97" s="193"/>
      <c r="T97" s="195"/>
      <c r="U97" s="195"/>
    </row>
    <row r="98" spans="2:21" s="194" customFormat="1" ht="19.899999999999999" customHeight="1" x14ac:dyDescent="0.2">
      <c r="B98" s="190"/>
      <c r="C98" s="191"/>
      <c r="D98" s="192" t="s">
        <v>116</v>
      </c>
      <c r="E98" s="191"/>
      <c r="F98" s="191"/>
      <c r="G98" s="191"/>
      <c r="H98" s="191"/>
      <c r="I98" s="191"/>
      <c r="J98" s="191"/>
      <c r="K98" s="191"/>
      <c r="L98" s="191"/>
      <c r="M98" s="191"/>
      <c r="N98" s="282">
        <f>N182</f>
        <v>115.88</v>
      </c>
      <c r="O98" s="283"/>
      <c r="P98" s="283"/>
      <c r="Q98" s="283"/>
      <c r="R98" s="193"/>
      <c r="T98" s="195"/>
      <c r="U98" s="195"/>
    </row>
    <row r="99" spans="2:21" s="194" customFormat="1" ht="19.899999999999999" customHeight="1" x14ac:dyDescent="0.2">
      <c r="B99" s="190"/>
      <c r="C99" s="191"/>
      <c r="D99" s="192" t="s">
        <v>117</v>
      </c>
      <c r="E99" s="191"/>
      <c r="F99" s="191"/>
      <c r="G99" s="191"/>
      <c r="H99" s="191"/>
      <c r="I99" s="191"/>
      <c r="J99" s="191"/>
      <c r="K99" s="191"/>
      <c r="L99" s="191"/>
      <c r="M99" s="191"/>
      <c r="N99" s="282">
        <f>N185</f>
        <v>1051.6609999999998</v>
      </c>
      <c r="O99" s="283"/>
      <c r="P99" s="283"/>
      <c r="Q99" s="283"/>
      <c r="R99" s="193"/>
      <c r="T99" s="195"/>
      <c r="U99" s="195"/>
    </row>
    <row r="100" spans="2:21" s="150" customFormat="1" ht="21.75" customHeight="1" x14ac:dyDescent="0.2">
      <c r="B100" s="151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3"/>
      <c r="T100" s="181"/>
      <c r="U100" s="181"/>
    </row>
    <row r="101" spans="2:21" s="150" customFormat="1" ht="29.25" customHeight="1" x14ac:dyDescent="0.2">
      <c r="B101" s="151"/>
      <c r="C101" s="182" t="s">
        <v>74</v>
      </c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294">
        <v>0</v>
      </c>
      <c r="O101" s="288"/>
      <c r="P101" s="288"/>
      <c r="Q101" s="288"/>
      <c r="R101" s="153"/>
      <c r="T101" s="196"/>
      <c r="U101" s="197" t="s">
        <v>26</v>
      </c>
    </row>
    <row r="102" spans="2:21" s="150" customFormat="1" ht="18" customHeight="1" x14ac:dyDescent="0.2">
      <c r="B102" s="151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3"/>
      <c r="T102" s="181"/>
      <c r="U102" s="181"/>
    </row>
    <row r="103" spans="2:21" s="150" customFormat="1" ht="29.25" customHeight="1" x14ac:dyDescent="0.2">
      <c r="B103" s="151"/>
      <c r="C103" s="198" t="s">
        <v>53</v>
      </c>
      <c r="D103" s="162"/>
      <c r="E103" s="162"/>
      <c r="F103" s="162"/>
      <c r="G103" s="162"/>
      <c r="H103" s="162"/>
      <c r="I103" s="162"/>
      <c r="J103" s="162"/>
      <c r="K103" s="162"/>
      <c r="L103" s="296">
        <f>ROUND(SUM(N88+N101),2)</f>
        <v>42799.78</v>
      </c>
      <c r="M103" s="297"/>
      <c r="N103" s="297"/>
      <c r="O103" s="297"/>
      <c r="P103" s="297"/>
      <c r="Q103" s="297"/>
      <c r="R103" s="153"/>
      <c r="T103" s="181"/>
      <c r="U103" s="181"/>
    </row>
    <row r="104" spans="2:21" s="150" customFormat="1" ht="6.95" customHeight="1" x14ac:dyDescent="0.2">
      <c r="B104" s="175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7"/>
      <c r="T104" s="181"/>
      <c r="U104" s="181"/>
    </row>
    <row r="108" spans="2:21" s="150" customFormat="1" ht="6.95" customHeight="1" x14ac:dyDescent="0.2">
      <c r="B108" s="199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200"/>
      <c r="O108" s="200"/>
      <c r="P108" s="200"/>
      <c r="Q108" s="200"/>
      <c r="R108" s="201"/>
    </row>
    <row r="109" spans="2:21" s="150" customFormat="1" ht="36.950000000000003" customHeight="1" x14ac:dyDescent="0.2">
      <c r="B109" s="151"/>
      <c r="C109" s="293" t="s">
        <v>75</v>
      </c>
      <c r="D109" s="288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88"/>
      <c r="Q109" s="288"/>
      <c r="R109" s="153"/>
    </row>
    <row r="110" spans="2:21" s="150" customFormat="1" ht="6.95" customHeight="1" x14ac:dyDescent="0.2">
      <c r="B110" s="151"/>
      <c r="C110" s="152"/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3"/>
    </row>
    <row r="111" spans="2:21" s="150" customFormat="1" ht="30" customHeight="1" x14ac:dyDescent="0.2">
      <c r="B111" s="151"/>
      <c r="C111" s="149" t="s">
        <v>10</v>
      </c>
      <c r="D111" s="152"/>
      <c r="E111" s="152"/>
      <c r="F111" s="287" t="e">
        <f>F6</f>
        <v>#REF!</v>
      </c>
      <c r="G111" s="288"/>
      <c r="H111" s="288"/>
      <c r="I111" s="288"/>
      <c r="J111" s="288"/>
      <c r="K111" s="288"/>
      <c r="L111" s="288"/>
      <c r="M111" s="288"/>
      <c r="N111" s="288"/>
      <c r="O111" s="288"/>
      <c r="P111" s="288"/>
      <c r="Q111" s="152"/>
      <c r="R111" s="153"/>
    </row>
    <row r="112" spans="2:21" s="150" customFormat="1" ht="36.950000000000003" customHeight="1" x14ac:dyDescent="0.2">
      <c r="B112" s="151"/>
      <c r="C112" s="6" t="s">
        <v>61</v>
      </c>
      <c r="D112" s="152"/>
      <c r="E112" s="152"/>
      <c r="F112" s="289" t="str">
        <f>F7</f>
        <v>rekSO02 - SO 02 - Chodník</v>
      </c>
      <c r="G112" s="288"/>
      <c r="H112" s="288"/>
      <c r="I112" s="288"/>
      <c r="J112" s="288"/>
      <c r="K112" s="288"/>
      <c r="L112" s="288"/>
      <c r="M112" s="288"/>
      <c r="N112" s="288"/>
      <c r="O112" s="288"/>
      <c r="P112" s="288"/>
      <c r="Q112" s="152"/>
      <c r="R112" s="153"/>
    </row>
    <row r="113" spans="2:65" s="150" customFormat="1" ht="6.95" customHeight="1" x14ac:dyDescent="0.2">
      <c r="B113" s="151"/>
      <c r="C113" s="152"/>
      <c r="D113" s="152"/>
      <c r="E113" s="152"/>
      <c r="F113" s="152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3"/>
    </row>
    <row r="114" spans="2:65" s="150" customFormat="1" ht="18" customHeight="1" x14ac:dyDescent="0.2">
      <c r="B114" s="151"/>
      <c r="C114" s="149" t="s">
        <v>14</v>
      </c>
      <c r="D114" s="152"/>
      <c r="E114" s="152"/>
      <c r="F114" s="154" t="str">
        <f>F9</f>
        <v>Bratislava III</v>
      </c>
      <c r="G114" s="152"/>
      <c r="H114" s="152"/>
      <c r="I114" s="152"/>
      <c r="J114" s="152"/>
      <c r="K114" s="149" t="s">
        <v>16</v>
      </c>
      <c r="L114" s="152"/>
      <c r="M114" s="290" t="str">
        <f>IF(O9="","",O9)</f>
        <v>9.10.2018</v>
      </c>
      <c r="N114" s="288"/>
      <c r="O114" s="288"/>
      <c r="P114" s="288"/>
      <c r="Q114" s="152"/>
      <c r="R114" s="153"/>
    </row>
    <row r="115" spans="2:65" s="150" customFormat="1" ht="6.95" customHeight="1" x14ac:dyDescent="0.2">
      <c r="B115" s="151"/>
      <c r="C115" s="152"/>
      <c r="D115" s="152"/>
      <c r="E115" s="152"/>
      <c r="F115" s="152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3"/>
    </row>
    <row r="116" spans="2:65" s="150" customFormat="1" ht="15" x14ac:dyDescent="0.2">
      <c r="B116" s="151"/>
      <c r="C116" s="149" t="s">
        <v>17</v>
      </c>
      <c r="D116" s="152"/>
      <c r="E116" s="152"/>
      <c r="F116" s="154" t="str">
        <f>E12</f>
        <v>Mestská časť Bratislava - Nové Mesto</v>
      </c>
      <c r="G116" s="152"/>
      <c r="H116" s="152"/>
      <c r="I116" s="152"/>
      <c r="J116" s="152"/>
      <c r="K116" s="149" t="s">
        <v>22</v>
      </c>
      <c r="L116" s="152"/>
      <c r="M116" s="291">
        <f>E18</f>
        <v>0</v>
      </c>
      <c r="N116" s="288"/>
      <c r="O116" s="288"/>
      <c r="P116" s="288"/>
      <c r="Q116" s="288"/>
      <c r="R116" s="153"/>
    </row>
    <row r="117" spans="2:65" s="150" customFormat="1" ht="14.45" customHeight="1" x14ac:dyDescent="0.2">
      <c r="B117" s="151"/>
      <c r="C117" s="149" t="s">
        <v>21</v>
      </c>
      <c r="D117" s="152"/>
      <c r="E117" s="152"/>
      <c r="F117" s="154" t="str">
        <f>IF(E15="","",E15)</f>
        <v xml:space="preserve"> </v>
      </c>
      <c r="G117" s="152"/>
      <c r="H117" s="152"/>
      <c r="I117" s="152"/>
      <c r="J117" s="152"/>
      <c r="K117" s="149" t="s">
        <v>23</v>
      </c>
      <c r="L117" s="152"/>
      <c r="M117" s="291">
        <f>E21</f>
        <v>0</v>
      </c>
      <c r="N117" s="288"/>
      <c r="O117" s="288"/>
      <c r="P117" s="288"/>
      <c r="Q117" s="288"/>
      <c r="R117" s="153"/>
    </row>
    <row r="118" spans="2:65" s="150" customFormat="1" ht="10.35" customHeight="1" x14ac:dyDescent="0.2">
      <c r="B118" s="151"/>
      <c r="C118" s="152"/>
      <c r="D118" s="152"/>
      <c r="E118" s="152"/>
      <c r="F118" s="152"/>
      <c r="G118" s="15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3"/>
    </row>
    <row r="119" spans="2:65" s="206" customFormat="1" ht="29.25" customHeight="1" x14ac:dyDescent="0.2">
      <c r="B119" s="202"/>
      <c r="C119" s="203" t="s">
        <v>76</v>
      </c>
      <c r="D119" s="204" t="s">
        <v>77</v>
      </c>
      <c r="E119" s="204" t="s">
        <v>43</v>
      </c>
      <c r="F119" s="284" t="s">
        <v>78</v>
      </c>
      <c r="G119" s="285"/>
      <c r="H119" s="285"/>
      <c r="I119" s="285"/>
      <c r="J119" s="204" t="s">
        <v>79</v>
      </c>
      <c r="K119" s="204" t="s">
        <v>80</v>
      </c>
      <c r="L119" s="295" t="s">
        <v>81</v>
      </c>
      <c r="M119" s="285"/>
      <c r="N119" s="284" t="s">
        <v>66</v>
      </c>
      <c r="O119" s="285"/>
      <c r="P119" s="285"/>
      <c r="Q119" s="286"/>
      <c r="R119" s="205"/>
      <c r="T119" s="207" t="s">
        <v>82</v>
      </c>
      <c r="U119" s="208" t="s">
        <v>26</v>
      </c>
      <c r="V119" s="208" t="s">
        <v>83</v>
      </c>
      <c r="W119" s="208" t="s">
        <v>84</v>
      </c>
      <c r="X119" s="208" t="s">
        <v>85</v>
      </c>
      <c r="Y119" s="208" t="s">
        <v>86</v>
      </c>
      <c r="Z119" s="208" t="s">
        <v>87</v>
      </c>
      <c r="AA119" s="209" t="s">
        <v>88</v>
      </c>
    </row>
    <row r="120" spans="2:65" s="150" customFormat="1" ht="29.25" customHeight="1" x14ac:dyDescent="0.2">
      <c r="B120" s="151"/>
      <c r="C120" s="182" t="s">
        <v>62</v>
      </c>
      <c r="D120" s="152"/>
      <c r="E120" s="152"/>
      <c r="F120" s="152"/>
      <c r="G120" s="152"/>
      <c r="H120" s="152"/>
      <c r="I120" s="152"/>
      <c r="J120" s="152"/>
      <c r="K120" s="152"/>
      <c r="L120" s="152"/>
      <c r="M120" s="152"/>
      <c r="N120" s="259">
        <v>42799.78</v>
      </c>
      <c r="O120" s="259"/>
      <c r="P120" s="259"/>
      <c r="Q120" s="259"/>
      <c r="R120" s="259"/>
      <c r="S120" s="259"/>
      <c r="T120" s="259"/>
      <c r="U120" s="155"/>
      <c r="V120" s="155"/>
      <c r="W120" s="210">
        <f>W121+W178</f>
        <v>1587.73066855</v>
      </c>
      <c r="X120" s="155"/>
      <c r="Y120" s="210">
        <f>Y121+Y178</f>
        <v>356.16295448</v>
      </c>
      <c r="Z120" s="155"/>
      <c r="AA120" s="211">
        <f>AA121+AA178</f>
        <v>17.63</v>
      </c>
      <c r="AT120" s="141" t="s">
        <v>48</v>
      </c>
      <c r="AU120" s="141" t="s">
        <v>68</v>
      </c>
      <c r="BK120" s="212">
        <f>BK121+BK178</f>
        <v>54799.781999999999</v>
      </c>
    </row>
    <row r="121" spans="2:65" s="216" customFormat="1" ht="37.35" customHeight="1" x14ac:dyDescent="0.2">
      <c r="B121" s="213"/>
      <c r="C121" s="214"/>
      <c r="D121" s="186" t="s">
        <v>69</v>
      </c>
      <c r="E121" s="186"/>
      <c r="F121" s="186"/>
      <c r="G121" s="186"/>
      <c r="H121" s="186"/>
      <c r="I121" s="186"/>
      <c r="J121" s="186"/>
      <c r="K121" s="186"/>
      <c r="L121" s="186"/>
      <c r="M121" s="186"/>
      <c r="N121" s="292">
        <v>34436.980000000003</v>
      </c>
      <c r="O121" s="292"/>
      <c r="P121" s="292"/>
      <c r="Q121" s="292"/>
      <c r="R121" s="215"/>
      <c r="T121" s="217"/>
      <c r="U121" s="214"/>
      <c r="V121" s="214"/>
      <c r="W121" s="218">
        <f>W122+W140+W156+W167+W170+W176</f>
        <v>1558.4632485500001</v>
      </c>
      <c r="X121" s="214"/>
      <c r="Y121" s="218">
        <f>Y122+Y140+Y156+Y167+Y170+Y176</f>
        <v>353.48012447999997</v>
      </c>
      <c r="Z121" s="214"/>
      <c r="AA121" s="219">
        <f>AA122+AA140+AA156+AA167+AA170+AA176</f>
        <v>16.149999999999999</v>
      </c>
      <c r="AR121" s="220" t="s">
        <v>50</v>
      </c>
      <c r="AT121" s="221" t="s">
        <v>48</v>
      </c>
      <c r="AU121" s="221" t="s">
        <v>49</v>
      </c>
      <c r="AY121" s="220" t="s">
        <v>89</v>
      </c>
      <c r="BK121" s="222">
        <f>BK122+BK140+BK156+BK167+BK170+BK176</f>
        <v>53570.277999999998</v>
      </c>
    </row>
    <row r="122" spans="2:65" s="216" customFormat="1" ht="19.899999999999999" customHeight="1" x14ac:dyDescent="0.2">
      <c r="B122" s="213"/>
      <c r="C122" s="214"/>
      <c r="D122" s="192" t="s">
        <v>70</v>
      </c>
      <c r="E122" s="192"/>
      <c r="F122" s="192"/>
      <c r="G122" s="192"/>
      <c r="H122" s="192"/>
      <c r="I122" s="192"/>
      <c r="J122" s="192"/>
      <c r="K122" s="192"/>
      <c r="L122" s="192"/>
      <c r="M122" s="192"/>
      <c r="N122" s="281">
        <f>BK122</f>
        <v>10838.074000000001</v>
      </c>
      <c r="O122" s="281"/>
      <c r="P122" s="281"/>
      <c r="Q122" s="281"/>
      <c r="R122" s="215"/>
      <c r="T122" s="217"/>
      <c r="U122" s="214"/>
      <c r="V122" s="214"/>
      <c r="W122" s="218">
        <f>SUM(W123:W139)</f>
        <v>458.58400000000006</v>
      </c>
      <c r="X122" s="214"/>
      <c r="Y122" s="218">
        <f>SUM(Y123:Y139)</f>
        <v>48.671250000000001</v>
      </c>
      <c r="Z122" s="214"/>
      <c r="AA122" s="219">
        <f>SUM(AA123:AA139)</f>
        <v>16.149999999999999</v>
      </c>
      <c r="AR122" s="220" t="s">
        <v>50</v>
      </c>
      <c r="AT122" s="221" t="s">
        <v>48</v>
      </c>
      <c r="AU122" s="221" t="s">
        <v>50</v>
      </c>
      <c r="AY122" s="220" t="s">
        <v>89</v>
      </c>
      <c r="BK122" s="222">
        <f>SUM(BK123:BK139)</f>
        <v>10838.074000000001</v>
      </c>
    </row>
    <row r="123" spans="2:65" s="150" customFormat="1" ht="31.5" customHeight="1" x14ac:dyDescent="0.2">
      <c r="B123" s="151"/>
      <c r="C123" s="223" t="s">
        <v>50</v>
      </c>
      <c r="D123" s="223" t="s">
        <v>90</v>
      </c>
      <c r="E123" s="224" t="s">
        <v>118</v>
      </c>
      <c r="F123" s="260" t="s">
        <v>119</v>
      </c>
      <c r="G123" s="261"/>
      <c r="H123" s="261"/>
      <c r="I123" s="261"/>
      <c r="J123" s="225" t="s">
        <v>91</v>
      </c>
      <c r="K123" s="226">
        <v>50</v>
      </c>
      <c r="L123" s="262">
        <v>2.891</v>
      </c>
      <c r="M123" s="261"/>
      <c r="N123" s="266">
        <f t="shared" ref="N123:N139" si="0">ROUND(L123*K123,3)</f>
        <v>144.55000000000001</v>
      </c>
      <c r="O123" s="268"/>
      <c r="P123" s="268"/>
      <c r="Q123" s="267"/>
      <c r="R123" s="153"/>
      <c r="T123" s="227" t="s">
        <v>12</v>
      </c>
      <c r="U123" s="228" t="s">
        <v>29</v>
      </c>
      <c r="V123" s="229">
        <v>0.19</v>
      </c>
      <c r="W123" s="229">
        <f t="shared" ref="W123:W139" si="1">V123*K123</f>
        <v>9.5</v>
      </c>
      <c r="X123" s="229">
        <v>0</v>
      </c>
      <c r="Y123" s="229">
        <f t="shared" ref="Y123:Y139" si="2">X123*K123</f>
        <v>0</v>
      </c>
      <c r="Z123" s="229">
        <v>9.8000000000000004E-2</v>
      </c>
      <c r="AA123" s="230">
        <f t="shared" ref="AA123:AA139" si="3">Z123*K123</f>
        <v>4.9000000000000004</v>
      </c>
      <c r="AR123" s="141" t="s">
        <v>92</v>
      </c>
      <c r="AT123" s="141" t="s">
        <v>90</v>
      </c>
      <c r="AU123" s="141" t="s">
        <v>93</v>
      </c>
      <c r="AY123" s="141" t="s">
        <v>89</v>
      </c>
      <c r="BE123" s="183">
        <f t="shared" ref="BE123:BE139" si="4">IF(U123="základná",N123,0)</f>
        <v>0</v>
      </c>
      <c r="BF123" s="183">
        <f t="shared" ref="BF123:BF139" si="5">IF(U123="znížená",N123,0)</f>
        <v>144.55000000000001</v>
      </c>
      <c r="BG123" s="183">
        <f t="shared" ref="BG123:BG139" si="6">IF(U123="zákl. prenesená",N123,0)</f>
        <v>0</v>
      </c>
      <c r="BH123" s="183">
        <f t="shared" ref="BH123:BH139" si="7">IF(U123="zníž. prenesená",N123,0)</f>
        <v>0</v>
      </c>
      <c r="BI123" s="183">
        <f t="shared" ref="BI123:BI139" si="8">IF(U123="nulová",N123,0)</f>
        <v>0</v>
      </c>
      <c r="BJ123" s="141" t="s">
        <v>93</v>
      </c>
      <c r="BK123" s="231">
        <f t="shared" ref="BK123:BK139" si="9">ROUND(L123*K123,3)</f>
        <v>144.55000000000001</v>
      </c>
      <c r="BL123" s="141" t="s">
        <v>92</v>
      </c>
      <c r="BM123" s="141" t="s">
        <v>120</v>
      </c>
    </row>
    <row r="124" spans="2:65" s="150" customFormat="1" ht="44.25" customHeight="1" x14ac:dyDescent="0.2">
      <c r="B124" s="151"/>
      <c r="C124" s="223" t="s">
        <v>93</v>
      </c>
      <c r="D124" s="223" t="s">
        <v>90</v>
      </c>
      <c r="E124" s="224" t="s">
        <v>121</v>
      </c>
      <c r="F124" s="260" t="s">
        <v>122</v>
      </c>
      <c r="G124" s="261"/>
      <c r="H124" s="261"/>
      <c r="I124" s="261"/>
      <c r="J124" s="225" t="s">
        <v>91</v>
      </c>
      <c r="K124" s="226">
        <v>50</v>
      </c>
      <c r="L124" s="262">
        <v>19.314</v>
      </c>
      <c r="M124" s="261"/>
      <c r="N124" s="266">
        <f t="shared" si="0"/>
        <v>965.7</v>
      </c>
      <c r="O124" s="268"/>
      <c r="P124" s="268"/>
      <c r="Q124" s="267"/>
      <c r="R124" s="153"/>
      <c r="T124" s="227" t="s">
        <v>12</v>
      </c>
      <c r="U124" s="228" t="s">
        <v>29</v>
      </c>
      <c r="V124" s="229">
        <v>1.169</v>
      </c>
      <c r="W124" s="229">
        <f t="shared" si="1"/>
        <v>58.45</v>
      </c>
      <c r="X124" s="229">
        <v>0</v>
      </c>
      <c r="Y124" s="229">
        <f t="shared" si="2"/>
        <v>0</v>
      </c>
      <c r="Z124" s="229">
        <v>0.22500000000000001</v>
      </c>
      <c r="AA124" s="230">
        <f t="shared" si="3"/>
        <v>11.25</v>
      </c>
      <c r="AR124" s="141" t="s">
        <v>92</v>
      </c>
      <c r="AT124" s="141" t="s">
        <v>90</v>
      </c>
      <c r="AU124" s="141" t="s">
        <v>93</v>
      </c>
      <c r="AY124" s="141" t="s">
        <v>89</v>
      </c>
      <c r="BE124" s="183">
        <f t="shared" si="4"/>
        <v>0</v>
      </c>
      <c r="BF124" s="183">
        <f t="shared" si="5"/>
        <v>965.7</v>
      </c>
      <c r="BG124" s="183">
        <f t="shared" si="6"/>
        <v>0</v>
      </c>
      <c r="BH124" s="183">
        <f t="shared" si="7"/>
        <v>0</v>
      </c>
      <c r="BI124" s="183">
        <f t="shared" si="8"/>
        <v>0</v>
      </c>
      <c r="BJ124" s="141" t="s">
        <v>93</v>
      </c>
      <c r="BK124" s="231">
        <f t="shared" si="9"/>
        <v>965.7</v>
      </c>
      <c r="BL124" s="141" t="s">
        <v>92</v>
      </c>
      <c r="BM124" s="141" t="s">
        <v>123</v>
      </c>
    </row>
    <row r="125" spans="2:65" s="150" customFormat="1" ht="31.5" customHeight="1" x14ac:dyDescent="0.2">
      <c r="B125" s="151"/>
      <c r="C125" s="223" t="s">
        <v>96</v>
      </c>
      <c r="D125" s="223" t="s">
        <v>90</v>
      </c>
      <c r="E125" s="224" t="s">
        <v>124</v>
      </c>
      <c r="F125" s="279" t="s">
        <v>125</v>
      </c>
      <c r="G125" s="261"/>
      <c r="H125" s="261"/>
      <c r="I125" s="261"/>
      <c r="J125" s="225" t="s">
        <v>102</v>
      </c>
      <c r="K125" s="226">
        <v>37</v>
      </c>
      <c r="L125" s="262">
        <v>13.904999999999999</v>
      </c>
      <c r="M125" s="261"/>
      <c r="N125" s="266">
        <f t="shared" si="0"/>
        <v>514.48500000000001</v>
      </c>
      <c r="O125" s="268"/>
      <c r="P125" s="268"/>
      <c r="Q125" s="267"/>
      <c r="R125" s="153"/>
      <c r="T125" s="227" t="s">
        <v>12</v>
      </c>
      <c r="U125" s="228" t="s">
        <v>29</v>
      </c>
      <c r="V125" s="229">
        <v>0.85799999999999998</v>
      </c>
      <c r="W125" s="229">
        <f t="shared" si="1"/>
        <v>31.745999999999999</v>
      </c>
      <c r="X125" s="229">
        <v>1.0710000000000001E-2</v>
      </c>
      <c r="Y125" s="229">
        <f t="shared" si="2"/>
        <v>0.39627000000000001</v>
      </c>
      <c r="Z125" s="229">
        <v>0</v>
      </c>
      <c r="AA125" s="230">
        <f t="shared" si="3"/>
        <v>0</v>
      </c>
      <c r="AR125" s="141" t="s">
        <v>92</v>
      </c>
      <c r="AT125" s="141" t="s">
        <v>90</v>
      </c>
      <c r="AU125" s="141" t="s">
        <v>93</v>
      </c>
      <c r="AY125" s="141" t="s">
        <v>89</v>
      </c>
      <c r="BE125" s="183">
        <f t="shared" si="4"/>
        <v>0</v>
      </c>
      <c r="BF125" s="183">
        <f t="shared" si="5"/>
        <v>514.48500000000001</v>
      </c>
      <c r="BG125" s="183">
        <f t="shared" si="6"/>
        <v>0</v>
      </c>
      <c r="BH125" s="183">
        <f t="shared" si="7"/>
        <v>0</v>
      </c>
      <c r="BI125" s="183">
        <f t="shared" si="8"/>
        <v>0</v>
      </c>
      <c r="BJ125" s="141" t="s">
        <v>93</v>
      </c>
      <c r="BK125" s="231">
        <f t="shared" si="9"/>
        <v>514.48500000000001</v>
      </c>
      <c r="BL125" s="141" t="s">
        <v>92</v>
      </c>
      <c r="BM125" s="141" t="s">
        <v>126</v>
      </c>
    </row>
    <row r="126" spans="2:65" s="150" customFormat="1" ht="31.5" customHeight="1" x14ac:dyDescent="0.2">
      <c r="B126" s="151"/>
      <c r="C126" s="223" t="s">
        <v>92</v>
      </c>
      <c r="D126" s="223" t="s">
        <v>90</v>
      </c>
      <c r="E126" s="224" t="s">
        <v>127</v>
      </c>
      <c r="F126" s="260" t="s">
        <v>128</v>
      </c>
      <c r="G126" s="261"/>
      <c r="H126" s="261"/>
      <c r="I126" s="261"/>
      <c r="J126" s="225" t="s">
        <v>102</v>
      </c>
      <c r="K126" s="226">
        <v>37</v>
      </c>
      <c r="L126" s="262">
        <v>10.481999999999999</v>
      </c>
      <c r="M126" s="261"/>
      <c r="N126" s="266">
        <f t="shared" si="0"/>
        <v>387.834</v>
      </c>
      <c r="O126" s="268"/>
      <c r="P126" s="268"/>
      <c r="Q126" s="267"/>
      <c r="R126" s="153"/>
      <c r="T126" s="227" t="s">
        <v>12</v>
      </c>
      <c r="U126" s="228" t="s">
        <v>29</v>
      </c>
      <c r="V126" s="229">
        <v>0.61499999999999999</v>
      </c>
      <c r="W126" s="229">
        <f t="shared" si="1"/>
        <v>22.754999999999999</v>
      </c>
      <c r="X126" s="229">
        <v>5.9540000000000003E-2</v>
      </c>
      <c r="Y126" s="229">
        <f t="shared" si="2"/>
        <v>2.2029800000000002</v>
      </c>
      <c r="Z126" s="229">
        <v>0</v>
      </c>
      <c r="AA126" s="230">
        <f t="shared" si="3"/>
        <v>0</v>
      </c>
      <c r="AR126" s="141" t="s">
        <v>92</v>
      </c>
      <c r="AT126" s="141" t="s">
        <v>90</v>
      </c>
      <c r="AU126" s="141" t="s">
        <v>93</v>
      </c>
      <c r="AY126" s="141" t="s">
        <v>89</v>
      </c>
      <c r="BE126" s="183">
        <f t="shared" si="4"/>
        <v>0</v>
      </c>
      <c r="BF126" s="183">
        <f t="shared" si="5"/>
        <v>387.834</v>
      </c>
      <c r="BG126" s="183">
        <f t="shared" si="6"/>
        <v>0</v>
      </c>
      <c r="BH126" s="183">
        <f t="shared" si="7"/>
        <v>0</v>
      </c>
      <c r="BI126" s="183">
        <f t="shared" si="8"/>
        <v>0</v>
      </c>
      <c r="BJ126" s="141" t="s">
        <v>93</v>
      </c>
      <c r="BK126" s="231">
        <f t="shared" si="9"/>
        <v>387.834</v>
      </c>
      <c r="BL126" s="141" t="s">
        <v>92</v>
      </c>
      <c r="BM126" s="141" t="s">
        <v>129</v>
      </c>
    </row>
    <row r="127" spans="2:65" s="150" customFormat="1" ht="31.5" customHeight="1" x14ac:dyDescent="0.2">
      <c r="B127" s="151"/>
      <c r="C127" s="223" t="s">
        <v>97</v>
      </c>
      <c r="D127" s="223" t="s">
        <v>90</v>
      </c>
      <c r="E127" s="224" t="s">
        <v>130</v>
      </c>
      <c r="F127" s="260" t="s">
        <v>131</v>
      </c>
      <c r="G127" s="261"/>
      <c r="H127" s="261"/>
      <c r="I127" s="261"/>
      <c r="J127" s="225" t="s">
        <v>132</v>
      </c>
      <c r="K127" s="226">
        <v>10</v>
      </c>
      <c r="L127" s="262">
        <v>290.69200000000001</v>
      </c>
      <c r="M127" s="261"/>
      <c r="N127" s="262">
        <f>ROUND(L127*K127,3)</f>
        <v>2906.92</v>
      </c>
      <c r="O127" s="261"/>
      <c r="P127" s="261"/>
      <c r="Q127" s="261"/>
      <c r="R127" s="153"/>
      <c r="T127" s="227" t="s">
        <v>12</v>
      </c>
      <c r="U127" s="228" t="s">
        <v>29</v>
      </c>
      <c r="V127" s="229">
        <v>16.459</v>
      </c>
      <c r="W127" s="229">
        <f t="shared" si="1"/>
        <v>164.59</v>
      </c>
      <c r="X127" s="229">
        <v>0</v>
      </c>
      <c r="Y127" s="229">
        <f t="shared" si="2"/>
        <v>0</v>
      </c>
      <c r="Z127" s="229">
        <v>0</v>
      </c>
      <c r="AA127" s="230">
        <f t="shared" si="3"/>
        <v>0</v>
      </c>
      <c r="AR127" s="141" t="s">
        <v>92</v>
      </c>
      <c r="AT127" s="141" t="s">
        <v>90</v>
      </c>
      <c r="AU127" s="141" t="s">
        <v>93</v>
      </c>
      <c r="AY127" s="141" t="s">
        <v>89</v>
      </c>
      <c r="BE127" s="183">
        <f t="shared" si="4"/>
        <v>0</v>
      </c>
      <c r="BF127" s="183">
        <f t="shared" si="5"/>
        <v>2906.92</v>
      </c>
      <c r="BG127" s="183">
        <f t="shared" si="6"/>
        <v>0</v>
      </c>
      <c r="BH127" s="183">
        <f t="shared" si="7"/>
        <v>0</v>
      </c>
      <c r="BI127" s="183">
        <f t="shared" si="8"/>
        <v>0</v>
      </c>
      <c r="BJ127" s="141" t="s">
        <v>93</v>
      </c>
      <c r="BK127" s="231">
        <f t="shared" si="9"/>
        <v>2906.92</v>
      </c>
      <c r="BL127" s="141" t="s">
        <v>92</v>
      </c>
      <c r="BM127" s="141" t="s">
        <v>133</v>
      </c>
    </row>
    <row r="128" spans="2:65" s="150" customFormat="1" ht="31.5" customHeight="1" x14ac:dyDescent="0.2">
      <c r="B128" s="151"/>
      <c r="C128" s="223" t="s">
        <v>98</v>
      </c>
      <c r="D128" s="223" t="s">
        <v>90</v>
      </c>
      <c r="E128" s="224" t="s">
        <v>134</v>
      </c>
      <c r="F128" s="260" t="s">
        <v>135</v>
      </c>
      <c r="G128" s="261"/>
      <c r="H128" s="261"/>
      <c r="I128" s="261"/>
      <c r="J128" s="225" t="s">
        <v>132</v>
      </c>
      <c r="K128" s="226">
        <v>130</v>
      </c>
      <c r="L128" s="262">
        <v>9.2309999999999999</v>
      </c>
      <c r="M128" s="261"/>
      <c r="N128" s="266">
        <f t="shared" si="0"/>
        <v>1200.03</v>
      </c>
      <c r="O128" s="268"/>
      <c r="P128" s="268"/>
      <c r="Q128" s="267"/>
      <c r="R128" s="153"/>
      <c r="T128" s="227" t="s">
        <v>12</v>
      </c>
      <c r="U128" s="228" t="s">
        <v>29</v>
      </c>
      <c r="V128" s="229">
        <v>0.81100000000000005</v>
      </c>
      <c r="W128" s="229">
        <f t="shared" si="1"/>
        <v>105.43</v>
      </c>
      <c r="X128" s="229">
        <v>0</v>
      </c>
      <c r="Y128" s="229">
        <f t="shared" si="2"/>
        <v>0</v>
      </c>
      <c r="Z128" s="229">
        <v>0</v>
      </c>
      <c r="AA128" s="230">
        <f t="shared" si="3"/>
        <v>0</v>
      </c>
      <c r="AR128" s="141" t="s">
        <v>92</v>
      </c>
      <c r="AT128" s="141" t="s">
        <v>90</v>
      </c>
      <c r="AU128" s="141" t="s">
        <v>93</v>
      </c>
      <c r="AY128" s="141" t="s">
        <v>89</v>
      </c>
      <c r="BE128" s="183">
        <f t="shared" si="4"/>
        <v>0</v>
      </c>
      <c r="BF128" s="183">
        <f t="shared" si="5"/>
        <v>1200.03</v>
      </c>
      <c r="BG128" s="183">
        <f t="shared" si="6"/>
        <v>0</v>
      </c>
      <c r="BH128" s="183">
        <f t="shared" si="7"/>
        <v>0</v>
      </c>
      <c r="BI128" s="183">
        <f t="shared" si="8"/>
        <v>0</v>
      </c>
      <c r="BJ128" s="141" t="s">
        <v>93</v>
      </c>
      <c r="BK128" s="231">
        <f t="shared" si="9"/>
        <v>1200.03</v>
      </c>
      <c r="BL128" s="141" t="s">
        <v>92</v>
      </c>
      <c r="BM128" s="141" t="s">
        <v>136</v>
      </c>
    </row>
    <row r="129" spans="2:65" s="150" customFormat="1" ht="44.25" customHeight="1" x14ac:dyDescent="0.2">
      <c r="B129" s="151"/>
      <c r="C129" s="223" t="s">
        <v>99</v>
      </c>
      <c r="D129" s="223" t="s">
        <v>90</v>
      </c>
      <c r="E129" s="224" t="s">
        <v>137</v>
      </c>
      <c r="F129" s="260" t="s">
        <v>138</v>
      </c>
      <c r="G129" s="261"/>
      <c r="H129" s="261"/>
      <c r="I129" s="261"/>
      <c r="J129" s="225" t="s">
        <v>132</v>
      </c>
      <c r="K129" s="226">
        <v>130</v>
      </c>
      <c r="L129" s="262">
        <v>0.91100000000000003</v>
      </c>
      <c r="M129" s="261"/>
      <c r="N129" s="262">
        <f t="shared" si="0"/>
        <v>118.43</v>
      </c>
      <c r="O129" s="261"/>
      <c r="P129" s="261"/>
      <c r="Q129" s="261"/>
      <c r="R129" s="153"/>
      <c r="T129" s="227" t="s">
        <v>12</v>
      </c>
      <c r="U129" s="228" t="s">
        <v>29</v>
      </c>
      <c r="V129" s="229">
        <v>0.08</v>
      </c>
      <c r="W129" s="229">
        <f t="shared" si="1"/>
        <v>10.4</v>
      </c>
      <c r="X129" s="229">
        <v>0</v>
      </c>
      <c r="Y129" s="229">
        <f t="shared" si="2"/>
        <v>0</v>
      </c>
      <c r="Z129" s="229">
        <v>0</v>
      </c>
      <c r="AA129" s="230">
        <f t="shared" si="3"/>
        <v>0</v>
      </c>
      <c r="AR129" s="141" t="s">
        <v>92</v>
      </c>
      <c r="AT129" s="141" t="s">
        <v>90</v>
      </c>
      <c r="AU129" s="141" t="s">
        <v>93</v>
      </c>
      <c r="AY129" s="141" t="s">
        <v>89</v>
      </c>
      <c r="BE129" s="183">
        <f t="shared" si="4"/>
        <v>0</v>
      </c>
      <c r="BF129" s="183">
        <f t="shared" si="5"/>
        <v>118.43</v>
      </c>
      <c r="BG129" s="183">
        <f t="shared" si="6"/>
        <v>0</v>
      </c>
      <c r="BH129" s="183">
        <f t="shared" si="7"/>
        <v>0</v>
      </c>
      <c r="BI129" s="183">
        <f t="shared" si="8"/>
        <v>0</v>
      </c>
      <c r="BJ129" s="141" t="s">
        <v>93</v>
      </c>
      <c r="BK129" s="231">
        <f t="shared" si="9"/>
        <v>118.43</v>
      </c>
      <c r="BL129" s="141" t="s">
        <v>92</v>
      </c>
      <c r="BM129" s="141" t="s">
        <v>139</v>
      </c>
    </row>
    <row r="130" spans="2:65" s="150" customFormat="1" ht="31.5" customHeight="1" x14ac:dyDescent="0.2">
      <c r="B130" s="151"/>
      <c r="C130" s="223" t="s">
        <v>100</v>
      </c>
      <c r="D130" s="223" t="s">
        <v>90</v>
      </c>
      <c r="E130" s="224" t="s">
        <v>140</v>
      </c>
      <c r="F130" s="260" t="s">
        <v>141</v>
      </c>
      <c r="G130" s="261"/>
      <c r="H130" s="261"/>
      <c r="I130" s="261"/>
      <c r="J130" s="225" t="s">
        <v>91</v>
      </c>
      <c r="K130" s="226">
        <v>90</v>
      </c>
      <c r="L130" s="262">
        <v>4.008</v>
      </c>
      <c r="M130" s="261"/>
      <c r="N130" s="262">
        <f t="shared" si="0"/>
        <v>360.72</v>
      </c>
      <c r="O130" s="261"/>
      <c r="P130" s="261"/>
      <c r="Q130" s="261"/>
      <c r="R130" s="153"/>
      <c r="T130" s="227" t="s">
        <v>12</v>
      </c>
      <c r="U130" s="228" t="s">
        <v>29</v>
      </c>
      <c r="V130" s="229">
        <v>0.28100000000000003</v>
      </c>
      <c r="W130" s="229">
        <f t="shared" si="1"/>
        <v>25.290000000000003</v>
      </c>
      <c r="X130" s="229">
        <v>8.0000000000000004E-4</v>
      </c>
      <c r="Y130" s="229">
        <f t="shared" si="2"/>
        <v>7.2000000000000008E-2</v>
      </c>
      <c r="Z130" s="229">
        <v>0</v>
      </c>
      <c r="AA130" s="230">
        <f t="shared" si="3"/>
        <v>0</v>
      </c>
      <c r="AR130" s="141" t="s">
        <v>92</v>
      </c>
      <c r="AT130" s="141" t="s">
        <v>90</v>
      </c>
      <c r="AU130" s="141" t="s">
        <v>93</v>
      </c>
      <c r="AY130" s="141" t="s">
        <v>89</v>
      </c>
      <c r="BE130" s="183">
        <f t="shared" si="4"/>
        <v>0</v>
      </c>
      <c r="BF130" s="183">
        <f t="shared" si="5"/>
        <v>360.72</v>
      </c>
      <c r="BG130" s="183">
        <f t="shared" si="6"/>
        <v>0</v>
      </c>
      <c r="BH130" s="183">
        <f t="shared" si="7"/>
        <v>0</v>
      </c>
      <c r="BI130" s="183">
        <f t="shared" si="8"/>
        <v>0</v>
      </c>
      <c r="BJ130" s="141" t="s">
        <v>93</v>
      </c>
      <c r="BK130" s="231">
        <f t="shared" si="9"/>
        <v>360.72</v>
      </c>
      <c r="BL130" s="141" t="s">
        <v>92</v>
      </c>
      <c r="BM130" s="141" t="s">
        <v>142</v>
      </c>
    </row>
    <row r="131" spans="2:65" s="150" customFormat="1" ht="31.5" customHeight="1" x14ac:dyDescent="0.2">
      <c r="B131" s="151"/>
      <c r="C131" s="223" t="s">
        <v>101</v>
      </c>
      <c r="D131" s="223" t="s">
        <v>90</v>
      </c>
      <c r="E131" s="224" t="s">
        <v>143</v>
      </c>
      <c r="F131" s="260" t="s">
        <v>144</v>
      </c>
      <c r="G131" s="261"/>
      <c r="H131" s="261"/>
      <c r="I131" s="261"/>
      <c r="J131" s="225" t="s">
        <v>91</v>
      </c>
      <c r="K131" s="226">
        <v>90</v>
      </c>
      <c r="L131" s="262">
        <v>0.90900000000000003</v>
      </c>
      <c r="M131" s="261"/>
      <c r="N131" s="262">
        <f t="shared" si="0"/>
        <v>81.81</v>
      </c>
      <c r="O131" s="261"/>
      <c r="P131" s="261"/>
      <c r="Q131" s="261"/>
      <c r="R131" s="153"/>
      <c r="T131" s="227" t="s">
        <v>12</v>
      </c>
      <c r="U131" s="228" t="s">
        <v>29</v>
      </c>
      <c r="V131" s="229">
        <v>7.4999999999999997E-2</v>
      </c>
      <c r="W131" s="229">
        <f t="shared" si="1"/>
        <v>6.75</v>
      </c>
      <c r="X131" s="229">
        <v>0</v>
      </c>
      <c r="Y131" s="229">
        <f t="shared" si="2"/>
        <v>0</v>
      </c>
      <c r="Z131" s="229">
        <v>0</v>
      </c>
      <c r="AA131" s="230">
        <f t="shared" si="3"/>
        <v>0</v>
      </c>
      <c r="AR131" s="141" t="s">
        <v>92</v>
      </c>
      <c r="AT131" s="141" t="s">
        <v>90</v>
      </c>
      <c r="AU131" s="141" t="s">
        <v>93</v>
      </c>
      <c r="AY131" s="141" t="s">
        <v>89</v>
      </c>
      <c r="BE131" s="183">
        <f t="shared" si="4"/>
        <v>0</v>
      </c>
      <c r="BF131" s="183">
        <f t="shared" si="5"/>
        <v>81.81</v>
      </c>
      <c r="BG131" s="183">
        <f t="shared" si="6"/>
        <v>0</v>
      </c>
      <c r="BH131" s="183">
        <f t="shared" si="7"/>
        <v>0</v>
      </c>
      <c r="BI131" s="183">
        <f t="shared" si="8"/>
        <v>0</v>
      </c>
      <c r="BJ131" s="141" t="s">
        <v>93</v>
      </c>
      <c r="BK131" s="231">
        <f t="shared" si="9"/>
        <v>81.81</v>
      </c>
      <c r="BL131" s="141" t="s">
        <v>92</v>
      </c>
      <c r="BM131" s="141" t="s">
        <v>145</v>
      </c>
    </row>
    <row r="132" spans="2:65" s="150" customFormat="1" ht="31.5" customHeight="1" x14ac:dyDescent="0.2">
      <c r="B132" s="151"/>
      <c r="C132" s="223" t="s">
        <v>103</v>
      </c>
      <c r="D132" s="223" t="s">
        <v>90</v>
      </c>
      <c r="E132" s="224" t="s">
        <v>146</v>
      </c>
      <c r="F132" s="260" t="s">
        <v>147</v>
      </c>
      <c r="G132" s="261"/>
      <c r="H132" s="261"/>
      <c r="I132" s="261"/>
      <c r="J132" s="225" t="s">
        <v>132</v>
      </c>
      <c r="K132" s="226">
        <v>10</v>
      </c>
      <c r="L132" s="262">
        <v>1.4039999999999999</v>
      </c>
      <c r="M132" s="261"/>
      <c r="N132" s="262">
        <f t="shared" si="0"/>
        <v>14.04</v>
      </c>
      <c r="O132" s="261"/>
      <c r="P132" s="261"/>
      <c r="Q132" s="261"/>
      <c r="R132" s="153"/>
      <c r="T132" s="227" t="s">
        <v>12</v>
      </c>
      <c r="U132" s="228" t="s">
        <v>29</v>
      </c>
      <c r="V132" s="229">
        <v>8.1000000000000003E-2</v>
      </c>
      <c r="W132" s="229">
        <f t="shared" si="1"/>
        <v>0.81</v>
      </c>
      <c r="X132" s="229">
        <v>0</v>
      </c>
      <c r="Y132" s="229">
        <f t="shared" si="2"/>
        <v>0</v>
      </c>
      <c r="Z132" s="229">
        <v>0</v>
      </c>
      <c r="AA132" s="230">
        <f t="shared" si="3"/>
        <v>0</v>
      </c>
      <c r="AR132" s="141" t="s">
        <v>92</v>
      </c>
      <c r="AT132" s="141" t="s">
        <v>90</v>
      </c>
      <c r="AU132" s="141" t="s">
        <v>93</v>
      </c>
      <c r="AY132" s="141" t="s">
        <v>89</v>
      </c>
      <c r="BE132" s="183">
        <f t="shared" si="4"/>
        <v>0</v>
      </c>
      <c r="BF132" s="183">
        <f t="shared" si="5"/>
        <v>14.04</v>
      </c>
      <c r="BG132" s="183">
        <f t="shared" si="6"/>
        <v>0</v>
      </c>
      <c r="BH132" s="183">
        <f t="shared" si="7"/>
        <v>0</v>
      </c>
      <c r="BI132" s="183">
        <f t="shared" si="8"/>
        <v>0</v>
      </c>
      <c r="BJ132" s="141" t="s">
        <v>93</v>
      </c>
      <c r="BK132" s="231">
        <f t="shared" si="9"/>
        <v>14.04</v>
      </c>
      <c r="BL132" s="141" t="s">
        <v>92</v>
      </c>
      <c r="BM132" s="141" t="s">
        <v>148</v>
      </c>
    </row>
    <row r="133" spans="2:65" s="150" customFormat="1" ht="44.25" customHeight="1" x14ac:dyDescent="0.2">
      <c r="B133" s="151"/>
      <c r="C133" s="223" t="s">
        <v>106</v>
      </c>
      <c r="D133" s="223" t="s">
        <v>90</v>
      </c>
      <c r="E133" s="224" t="s">
        <v>149</v>
      </c>
      <c r="F133" s="260" t="s">
        <v>150</v>
      </c>
      <c r="G133" s="261"/>
      <c r="H133" s="261"/>
      <c r="I133" s="261"/>
      <c r="J133" s="225" t="s">
        <v>132</v>
      </c>
      <c r="K133" s="226">
        <v>120</v>
      </c>
      <c r="L133" s="262">
        <v>2.7080000000000002</v>
      </c>
      <c r="M133" s="261"/>
      <c r="N133" s="262">
        <f t="shared" si="0"/>
        <v>324.95999999999998</v>
      </c>
      <c r="O133" s="261"/>
      <c r="P133" s="261"/>
      <c r="Q133" s="261"/>
      <c r="R133" s="153"/>
      <c r="T133" s="227" t="s">
        <v>12</v>
      </c>
      <c r="U133" s="228" t="s">
        <v>29</v>
      </c>
      <c r="V133" s="229">
        <v>4.1200000000000001E-2</v>
      </c>
      <c r="W133" s="229">
        <f t="shared" si="1"/>
        <v>4.944</v>
      </c>
      <c r="X133" s="229">
        <v>0</v>
      </c>
      <c r="Y133" s="229">
        <f t="shared" si="2"/>
        <v>0</v>
      </c>
      <c r="Z133" s="229">
        <v>0</v>
      </c>
      <c r="AA133" s="230">
        <f t="shared" si="3"/>
        <v>0</v>
      </c>
      <c r="AR133" s="141" t="s">
        <v>92</v>
      </c>
      <c r="AT133" s="141" t="s">
        <v>90</v>
      </c>
      <c r="AU133" s="141" t="s">
        <v>93</v>
      </c>
      <c r="AY133" s="141" t="s">
        <v>89</v>
      </c>
      <c r="BE133" s="183">
        <f t="shared" si="4"/>
        <v>0</v>
      </c>
      <c r="BF133" s="183">
        <f t="shared" si="5"/>
        <v>324.95999999999998</v>
      </c>
      <c r="BG133" s="183">
        <f t="shared" si="6"/>
        <v>0</v>
      </c>
      <c r="BH133" s="183">
        <f t="shared" si="7"/>
        <v>0</v>
      </c>
      <c r="BI133" s="183">
        <f t="shared" si="8"/>
        <v>0</v>
      </c>
      <c r="BJ133" s="141" t="s">
        <v>93</v>
      </c>
      <c r="BK133" s="231">
        <f t="shared" si="9"/>
        <v>324.95999999999998</v>
      </c>
      <c r="BL133" s="141" t="s">
        <v>92</v>
      </c>
      <c r="BM133" s="141" t="s">
        <v>151</v>
      </c>
    </row>
    <row r="134" spans="2:65" s="150" customFormat="1" ht="57" customHeight="1" x14ac:dyDescent="0.2">
      <c r="B134" s="151"/>
      <c r="C134" s="223" t="s">
        <v>107</v>
      </c>
      <c r="D134" s="223" t="s">
        <v>90</v>
      </c>
      <c r="E134" s="224" t="s">
        <v>152</v>
      </c>
      <c r="F134" s="260" t="s">
        <v>153</v>
      </c>
      <c r="G134" s="261"/>
      <c r="H134" s="261"/>
      <c r="I134" s="261"/>
      <c r="J134" s="225" t="s">
        <v>132</v>
      </c>
      <c r="K134" s="226">
        <v>1200</v>
      </c>
      <c r="L134" s="262">
        <v>0.33200000000000002</v>
      </c>
      <c r="M134" s="261"/>
      <c r="N134" s="262">
        <f t="shared" si="0"/>
        <v>398.4</v>
      </c>
      <c r="O134" s="261"/>
      <c r="P134" s="261"/>
      <c r="Q134" s="261"/>
      <c r="R134" s="153"/>
      <c r="T134" s="227" t="s">
        <v>12</v>
      </c>
      <c r="U134" s="228" t="s">
        <v>29</v>
      </c>
      <c r="V134" s="229">
        <v>5.0000000000000001E-3</v>
      </c>
      <c r="W134" s="229">
        <f t="shared" si="1"/>
        <v>6</v>
      </c>
      <c r="X134" s="229">
        <v>0</v>
      </c>
      <c r="Y134" s="229">
        <f t="shared" si="2"/>
        <v>0</v>
      </c>
      <c r="Z134" s="229">
        <v>0</v>
      </c>
      <c r="AA134" s="230">
        <f t="shared" si="3"/>
        <v>0</v>
      </c>
      <c r="AR134" s="141" t="s">
        <v>92</v>
      </c>
      <c r="AT134" s="141" t="s">
        <v>90</v>
      </c>
      <c r="AU134" s="141" t="s">
        <v>93</v>
      </c>
      <c r="AY134" s="141" t="s">
        <v>89</v>
      </c>
      <c r="BE134" s="183">
        <f t="shared" si="4"/>
        <v>0</v>
      </c>
      <c r="BF134" s="183">
        <f t="shared" si="5"/>
        <v>398.4</v>
      </c>
      <c r="BG134" s="183">
        <f t="shared" si="6"/>
        <v>0</v>
      </c>
      <c r="BH134" s="183">
        <f t="shared" si="7"/>
        <v>0</v>
      </c>
      <c r="BI134" s="183">
        <f t="shared" si="8"/>
        <v>0</v>
      </c>
      <c r="BJ134" s="141" t="s">
        <v>93</v>
      </c>
      <c r="BK134" s="231">
        <f t="shared" si="9"/>
        <v>398.4</v>
      </c>
      <c r="BL134" s="141" t="s">
        <v>92</v>
      </c>
      <c r="BM134" s="141" t="s">
        <v>154</v>
      </c>
    </row>
    <row r="135" spans="2:65" s="150" customFormat="1" ht="31.5" customHeight="1" x14ac:dyDescent="0.2">
      <c r="B135" s="151"/>
      <c r="C135" s="223" t="s">
        <v>109</v>
      </c>
      <c r="D135" s="223" t="s">
        <v>90</v>
      </c>
      <c r="E135" s="224" t="s">
        <v>155</v>
      </c>
      <c r="F135" s="260" t="s">
        <v>156</v>
      </c>
      <c r="G135" s="261"/>
      <c r="H135" s="261"/>
      <c r="I135" s="261"/>
      <c r="J135" s="225" t="s">
        <v>132</v>
      </c>
      <c r="K135" s="226">
        <v>120</v>
      </c>
      <c r="L135" s="262">
        <v>2.0529999999999999</v>
      </c>
      <c r="M135" s="261"/>
      <c r="N135" s="262">
        <f t="shared" si="0"/>
        <v>246.36</v>
      </c>
      <c r="O135" s="261"/>
      <c r="P135" s="261"/>
      <c r="Q135" s="261"/>
      <c r="R135" s="153"/>
      <c r="T135" s="227" t="s">
        <v>12</v>
      </c>
      <c r="U135" s="228" t="s">
        <v>29</v>
      </c>
      <c r="V135" s="229">
        <v>8.6999999999999994E-2</v>
      </c>
      <c r="W135" s="229">
        <f t="shared" si="1"/>
        <v>10.44</v>
      </c>
      <c r="X135" s="229">
        <v>0</v>
      </c>
      <c r="Y135" s="229">
        <f t="shared" si="2"/>
        <v>0</v>
      </c>
      <c r="Z135" s="229">
        <v>0</v>
      </c>
      <c r="AA135" s="230">
        <f t="shared" si="3"/>
        <v>0</v>
      </c>
      <c r="AR135" s="141" t="s">
        <v>92</v>
      </c>
      <c r="AT135" s="141" t="s">
        <v>90</v>
      </c>
      <c r="AU135" s="141" t="s">
        <v>93</v>
      </c>
      <c r="AY135" s="141" t="s">
        <v>89</v>
      </c>
      <c r="BE135" s="183">
        <f t="shared" si="4"/>
        <v>0</v>
      </c>
      <c r="BF135" s="183">
        <f t="shared" si="5"/>
        <v>246.36</v>
      </c>
      <c r="BG135" s="183">
        <f t="shared" si="6"/>
        <v>0</v>
      </c>
      <c r="BH135" s="183">
        <f t="shared" si="7"/>
        <v>0</v>
      </c>
      <c r="BI135" s="183">
        <f t="shared" si="8"/>
        <v>0</v>
      </c>
      <c r="BJ135" s="141" t="s">
        <v>93</v>
      </c>
      <c r="BK135" s="231">
        <f t="shared" si="9"/>
        <v>246.36</v>
      </c>
      <c r="BL135" s="141" t="s">
        <v>92</v>
      </c>
      <c r="BM135" s="141" t="s">
        <v>157</v>
      </c>
    </row>
    <row r="136" spans="2:65" s="150" customFormat="1" ht="44.25" customHeight="1" x14ac:dyDescent="0.2">
      <c r="B136" s="151"/>
      <c r="C136" s="223" t="s">
        <v>110</v>
      </c>
      <c r="D136" s="223" t="s">
        <v>90</v>
      </c>
      <c r="E136" s="224" t="s">
        <v>158</v>
      </c>
      <c r="F136" s="260" t="s">
        <v>159</v>
      </c>
      <c r="G136" s="261"/>
      <c r="H136" s="261"/>
      <c r="I136" s="261"/>
      <c r="J136" s="225" t="s">
        <v>132</v>
      </c>
      <c r="K136" s="226">
        <v>29</v>
      </c>
      <c r="L136" s="262">
        <v>1.6040000000000001</v>
      </c>
      <c r="M136" s="261"/>
      <c r="N136" s="262">
        <f t="shared" si="0"/>
        <v>46.515999999999998</v>
      </c>
      <c r="O136" s="261"/>
      <c r="P136" s="261"/>
      <c r="Q136" s="261"/>
      <c r="R136" s="153"/>
      <c r="T136" s="227" t="s">
        <v>12</v>
      </c>
      <c r="U136" s="228" t="s">
        <v>29</v>
      </c>
      <c r="V136" s="229">
        <v>4.2000000000000003E-2</v>
      </c>
      <c r="W136" s="229">
        <f t="shared" si="1"/>
        <v>1.218</v>
      </c>
      <c r="X136" s="229">
        <v>0</v>
      </c>
      <c r="Y136" s="229">
        <f t="shared" si="2"/>
        <v>0</v>
      </c>
      <c r="Z136" s="229">
        <v>0</v>
      </c>
      <c r="AA136" s="230">
        <f t="shared" si="3"/>
        <v>0</v>
      </c>
      <c r="AR136" s="141" t="s">
        <v>92</v>
      </c>
      <c r="AT136" s="141" t="s">
        <v>90</v>
      </c>
      <c r="AU136" s="141" t="s">
        <v>93</v>
      </c>
      <c r="AY136" s="141" t="s">
        <v>89</v>
      </c>
      <c r="BE136" s="183">
        <f t="shared" si="4"/>
        <v>0</v>
      </c>
      <c r="BF136" s="183">
        <f t="shared" si="5"/>
        <v>46.515999999999998</v>
      </c>
      <c r="BG136" s="183">
        <f t="shared" si="6"/>
        <v>0</v>
      </c>
      <c r="BH136" s="183">
        <f t="shared" si="7"/>
        <v>0</v>
      </c>
      <c r="BI136" s="183">
        <f t="shared" si="8"/>
        <v>0</v>
      </c>
      <c r="BJ136" s="141" t="s">
        <v>93</v>
      </c>
      <c r="BK136" s="231">
        <f t="shared" si="9"/>
        <v>46.515999999999998</v>
      </c>
      <c r="BL136" s="141" t="s">
        <v>92</v>
      </c>
      <c r="BM136" s="141" t="s">
        <v>160</v>
      </c>
    </row>
    <row r="137" spans="2:65" s="150" customFormat="1" ht="22.5" customHeight="1" x14ac:dyDescent="0.2">
      <c r="B137" s="151"/>
      <c r="C137" s="223" t="s">
        <v>111</v>
      </c>
      <c r="D137" s="223" t="s">
        <v>90</v>
      </c>
      <c r="E137" s="224" t="s">
        <v>161</v>
      </c>
      <c r="F137" s="260" t="s">
        <v>162</v>
      </c>
      <c r="G137" s="261"/>
      <c r="H137" s="261"/>
      <c r="I137" s="261"/>
      <c r="J137" s="225" t="s">
        <v>132</v>
      </c>
      <c r="K137" s="226">
        <v>29</v>
      </c>
      <c r="L137" s="262">
        <v>0.84099999999999997</v>
      </c>
      <c r="M137" s="261"/>
      <c r="N137" s="262">
        <f t="shared" si="0"/>
        <v>24.388999999999999</v>
      </c>
      <c r="O137" s="261"/>
      <c r="P137" s="261"/>
      <c r="Q137" s="261"/>
      <c r="R137" s="153"/>
      <c r="T137" s="227" t="s">
        <v>12</v>
      </c>
      <c r="U137" s="228" t="s">
        <v>29</v>
      </c>
      <c r="V137" s="229">
        <v>8.9999999999999993E-3</v>
      </c>
      <c r="W137" s="229">
        <f t="shared" si="1"/>
        <v>0.26099999999999995</v>
      </c>
      <c r="X137" s="229">
        <v>0</v>
      </c>
      <c r="Y137" s="229">
        <f t="shared" si="2"/>
        <v>0</v>
      </c>
      <c r="Z137" s="229">
        <v>0</v>
      </c>
      <c r="AA137" s="230">
        <f t="shared" si="3"/>
        <v>0</v>
      </c>
      <c r="AR137" s="141" t="s">
        <v>92</v>
      </c>
      <c r="AT137" s="141" t="s">
        <v>90</v>
      </c>
      <c r="AU137" s="141" t="s">
        <v>93</v>
      </c>
      <c r="AY137" s="141" t="s">
        <v>89</v>
      </c>
      <c r="BE137" s="183">
        <f t="shared" si="4"/>
        <v>0</v>
      </c>
      <c r="BF137" s="183">
        <f t="shared" si="5"/>
        <v>24.388999999999999</v>
      </c>
      <c r="BG137" s="183">
        <f t="shared" si="6"/>
        <v>0</v>
      </c>
      <c r="BH137" s="183">
        <f t="shared" si="7"/>
        <v>0</v>
      </c>
      <c r="BI137" s="183">
        <f t="shared" si="8"/>
        <v>0</v>
      </c>
      <c r="BJ137" s="141" t="s">
        <v>93</v>
      </c>
      <c r="BK137" s="231">
        <f t="shared" si="9"/>
        <v>24.388999999999999</v>
      </c>
      <c r="BL137" s="141" t="s">
        <v>92</v>
      </c>
      <c r="BM137" s="141" t="s">
        <v>163</v>
      </c>
    </row>
    <row r="138" spans="2:65" s="150" customFormat="1" ht="22.5" customHeight="1" x14ac:dyDescent="0.2">
      <c r="B138" s="151"/>
      <c r="C138" s="232" t="s">
        <v>164</v>
      </c>
      <c r="D138" s="232" t="s">
        <v>165</v>
      </c>
      <c r="E138" s="233" t="s">
        <v>166</v>
      </c>
      <c r="F138" s="274" t="s">
        <v>167</v>
      </c>
      <c r="G138" s="275"/>
      <c r="H138" s="275"/>
      <c r="I138" s="275"/>
      <c r="J138" s="234" t="s">
        <v>108</v>
      </c>
      <c r="K138" s="235">
        <v>46</v>
      </c>
      <c r="L138" s="276">
        <v>7.4550000000000001</v>
      </c>
      <c r="M138" s="275"/>
      <c r="N138" s="276">
        <f t="shared" si="0"/>
        <v>342.93</v>
      </c>
      <c r="O138" s="261"/>
      <c r="P138" s="261"/>
      <c r="Q138" s="261"/>
      <c r="R138" s="153"/>
      <c r="T138" s="227" t="s">
        <v>12</v>
      </c>
      <c r="U138" s="228" t="s">
        <v>29</v>
      </c>
      <c r="V138" s="229">
        <v>0</v>
      </c>
      <c r="W138" s="229">
        <f t="shared" si="1"/>
        <v>0</v>
      </c>
      <c r="X138" s="229">
        <v>1</v>
      </c>
      <c r="Y138" s="229">
        <f t="shared" si="2"/>
        <v>46</v>
      </c>
      <c r="Z138" s="229">
        <v>0</v>
      </c>
      <c r="AA138" s="230">
        <f t="shared" si="3"/>
        <v>0</v>
      </c>
      <c r="AR138" s="141" t="s">
        <v>100</v>
      </c>
      <c r="AT138" s="141" t="s">
        <v>165</v>
      </c>
      <c r="AU138" s="141" t="s">
        <v>93</v>
      </c>
      <c r="AY138" s="141" t="s">
        <v>89</v>
      </c>
      <c r="BE138" s="183">
        <f t="shared" si="4"/>
        <v>0</v>
      </c>
      <c r="BF138" s="183">
        <f t="shared" si="5"/>
        <v>342.93</v>
      </c>
      <c r="BG138" s="183">
        <f t="shared" si="6"/>
        <v>0</v>
      </c>
      <c r="BH138" s="183">
        <f t="shared" si="7"/>
        <v>0</v>
      </c>
      <c r="BI138" s="183">
        <f t="shared" si="8"/>
        <v>0</v>
      </c>
      <c r="BJ138" s="141" t="s">
        <v>93</v>
      </c>
      <c r="BK138" s="231">
        <f t="shared" si="9"/>
        <v>342.93</v>
      </c>
      <c r="BL138" s="141" t="s">
        <v>92</v>
      </c>
      <c r="BM138" s="141" t="s">
        <v>168</v>
      </c>
    </row>
    <row r="139" spans="2:65" s="150" customFormat="1" ht="31.5" customHeight="1" x14ac:dyDescent="0.2">
      <c r="B139" s="151"/>
      <c r="C139" s="223" t="s">
        <v>94</v>
      </c>
      <c r="D139" s="223" t="s">
        <v>90</v>
      </c>
      <c r="E139" s="224" t="s">
        <v>169</v>
      </c>
      <c r="F139" s="260" t="s">
        <v>170</v>
      </c>
      <c r="G139" s="261"/>
      <c r="H139" s="261"/>
      <c r="I139" s="261"/>
      <c r="J139" s="225" t="s">
        <v>108</v>
      </c>
      <c r="K139" s="226">
        <v>120</v>
      </c>
      <c r="L139" s="262">
        <v>23</v>
      </c>
      <c r="M139" s="261"/>
      <c r="N139" s="262">
        <f t="shared" si="0"/>
        <v>2760</v>
      </c>
      <c r="O139" s="261"/>
      <c r="P139" s="261"/>
      <c r="Q139" s="261"/>
      <c r="R139" s="153"/>
      <c r="T139" s="227" t="s">
        <v>12</v>
      </c>
      <c r="U139" s="228" t="s">
        <v>29</v>
      </c>
      <c r="V139" s="229">
        <v>0</v>
      </c>
      <c r="W139" s="229">
        <f t="shared" si="1"/>
        <v>0</v>
      </c>
      <c r="X139" s="229">
        <v>0</v>
      </c>
      <c r="Y139" s="229">
        <f t="shared" si="2"/>
        <v>0</v>
      </c>
      <c r="Z139" s="229">
        <v>0</v>
      </c>
      <c r="AA139" s="230">
        <f t="shared" si="3"/>
        <v>0</v>
      </c>
      <c r="AR139" s="141" t="s">
        <v>92</v>
      </c>
      <c r="AT139" s="141" t="s">
        <v>90</v>
      </c>
      <c r="AU139" s="141" t="s">
        <v>93</v>
      </c>
      <c r="AY139" s="141" t="s">
        <v>89</v>
      </c>
      <c r="BE139" s="183">
        <f t="shared" si="4"/>
        <v>0</v>
      </c>
      <c r="BF139" s="183">
        <f t="shared" si="5"/>
        <v>2760</v>
      </c>
      <c r="BG139" s="183">
        <f t="shared" si="6"/>
        <v>0</v>
      </c>
      <c r="BH139" s="183">
        <f t="shared" si="7"/>
        <v>0</v>
      </c>
      <c r="BI139" s="183">
        <f t="shared" si="8"/>
        <v>0</v>
      </c>
      <c r="BJ139" s="141" t="s">
        <v>93</v>
      </c>
      <c r="BK139" s="231">
        <f t="shared" si="9"/>
        <v>2760</v>
      </c>
      <c r="BL139" s="141" t="s">
        <v>92</v>
      </c>
      <c r="BM139" s="141" t="s">
        <v>171</v>
      </c>
    </row>
    <row r="140" spans="2:65" s="216" customFormat="1" ht="29.85" customHeight="1" x14ac:dyDescent="0.2">
      <c r="B140" s="213"/>
      <c r="C140" s="214"/>
      <c r="D140" s="192" t="s">
        <v>71</v>
      </c>
      <c r="E140" s="192"/>
      <c r="F140" s="192"/>
      <c r="G140" s="192"/>
      <c r="H140" s="192"/>
      <c r="I140" s="192"/>
      <c r="J140" s="192"/>
      <c r="K140" s="192"/>
      <c r="L140" s="192"/>
      <c r="M140" s="192"/>
      <c r="N140" s="278">
        <f>BK140</f>
        <v>33433.397000000004</v>
      </c>
      <c r="O140" s="278"/>
      <c r="P140" s="278"/>
      <c r="Q140" s="278"/>
      <c r="R140" s="215"/>
      <c r="T140" s="217"/>
      <c r="U140" s="214"/>
      <c r="V140" s="214"/>
      <c r="W140" s="218">
        <f>SUM(W141:W155)</f>
        <v>712.48156700000004</v>
      </c>
      <c r="X140" s="214"/>
      <c r="Y140" s="218">
        <f>SUM(Y141:Y155)</f>
        <v>276.43178441999999</v>
      </c>
      <c r="Z140" s="214"/>
      <c r="AA140" s="219">
        <f>SUM(AA141:AA155)</f>
        <v>0</v>
      </c>
      <c r="AR140" s="220" t="s">
        <v>50</v>
      </c>
      <c r="AT140" s="221" t="s">
        <v>48</v>
      </c>
      <c r="AU140" s="221" t="s">
        <v>50</v>
      </c>
      <c r="AY140" s="220" t="s">
        <v>89</v>
      </c>
      <c r="BK140" s="222">
        <f>SUM(BK141:BK155)</f>
        <v>33433.397000000004</v>
      </c>
    </row>
    <row r="141" spans="2:65" s="150" customFormat="1" ht="31.5" customHeight="1" x14ac:dyDescent="0.2">
      <c r="B141" s="151"/>
      <c r="C141" s="223" t="s">
        <v>172</v>
      </c>
      <c r="D141" s="223" t="s">
        <v>90</v>
      </c>
      <c r="E141" s="224" t="s">
        <v>173</v>
      </c>
      <c r="F141" s="260" t="s">
        <v>174</v>
      </c>
      <c r="G141" s="261"/>
      <c r="H141" s="261"/>
      <c r="I141" s="261"/>
      <c r="J141" s="225" t="s">
        <v>91</v>
      </c>
      <c r="K141" s="226">
        <v>37</v>
      </c>
      <c r="L141" s="262">
        <v>1.3420000000000001</v>
      </c>
      <c r="M141" s="261"/>
      <c r="N141" s="262">
        <f t="shared" ref="N141:N155" si="10">ROUND(L141*K141,3)</f>
        <v>49.654000000000003</v>
      </c>
      <c r="O141" s="261"/>
      <c r="P141" s="261"/>
      <c r="Q141" s="261"/>
      <c r="R141" s="153"/>
      <c r="T141" s="227" t="s">
        <v>12</v>
      </c>
      <c r="U141" s="228" t="s">
        <v>29</v>
      </c>
      <c r="V141" s="229">
        <v>8.5000000000000006E-2</v>
      </c>
      <c r="W141" s="229">
        <f t="shared" ref="W141:W155" si="11">V141*K141</f>
        <v>3.145</v>
      </c>
      <c r="X141" s="229">
        <v>3.5E-4</v>
      </c>
      <c r="Y141" s="229">
        <f t="shared" ref="Y141:Y155" si="12">X141*K141</f>
        <v>1.295E-2</v>
      </c>
      <c r="Z141" s="229">
        <v>0</v>
      </c>
      <c r="AA141" s="230">
        <f t="shared" ref="AA141:AA155" si="13">Z141*K141</f>
        <v>0</v>
      </c>
      <c r="AR141" s="141" t="s">
        <v>92</v>
      </c>
      <c r="AT141" s="141" t="s">
        <v>90</v>
      </c>
      <c r="AU141" s="141" t="s">
        <v>93</v>
      </c>
      <c r="AY141" s="141" t="s">
        <v>89</v>
      </c>
      <c r="BE141" s="183">
        <f t="shared" ref="BE141:BE155" si="14">IF(U141="základná",N141,0)</f>
        <v>0</v>
      </c>
      <c r="BF141" s="183">
        <f t="shared" ref="BF141:BF155" si="15">IF(U141="znížená",N141,0)</f>
        <v>49.654000000000003</v>
      </c>
      <c r="BG141" s="183">
        <f t="shared" ref="BG141:BG155" si="16">IF(U141="zákl. prenesená",N141,0)</f>
        <v>0</v>
      </c>
      <c r="BH141" s="183">
        <f t="shared" ref="BH141:BH155" si="17">IF(U141="zníž. prenesená",N141,0)</f>
        <v>0</v>
      </c>
      <c r="BI141" s="183">
        <f t="shared" ref="BI141:BI155" si="18">IF(U141="nulová",N141,0)</f>
        <v>0</v>
      </c>
      <c r="BJ141" s="141" t="s">
        <v>93</v>
      </c>
      <c r="BK141" s="231">
        <f t="shared" ref="BK141:BK155" si="19">ROUND(L141*K141,3)</f>
        <v>49.654000000000003</v>
      </c>
      <c r="BL141" s="141" t="s">
        <v>92</v>
      </c>
      <c r="BM141" s="141" t="s">
        <v>175</v>
      </c>
    </row>
    <row r="142" spans="2:65" s="150" customFormat="1" ht="31.5" customHeight="1" x14ac:dyDescent="0.2">
      <c r="B142" s="151"/>
      <c r="C142" s="232" t="s">
        <v>176</v>
      </c>
      <c r="D142" s="232" t="s">
        <v>165</v>
      </c>
      <c r="E142" s="233" t="s">
        <v>177</v>
      </c>
      <c r="F142" s="274" t="s">
        <v>178</v>
      </c>
      <c r="G142" s="275"/>
      <c r="H142" s="275"/>
      <c r="I142" s="275"/>
      <c r="J142" s="234" t="s">
        <v>91</v>
      </c>
      <c r="K142" s="235">
        <v>37.74</v>
      </c>
      <c r="L142" s="276">
        <v>3.6720000000000002</v>
      </c>
      <c r="M142" s="275"/>
      <c r="N142" s="276">
        <f t="shared" si="10"/>
        <v>138.58099999999999</v>
      </c>
      <c r="O142" s="261"/>
      <c r="P142" s="261"/>
      <c r="Q142" s="261"/>
      <c r="R142" s="153"/>
      <c r="T142" s="227" t="s">
        <v>12</v>
      </c>
      <c r="U142" s="228" t="s">
        <v>29</v>
      </c>
      <c r="V142" s="229">
        <v>0</v>
      </c>
      <c r="W142" s="229">
        <f t="shared" si="11"/>
        <v>0</v>
      </c>
      <c r="X142" s="229">
        <v>1E-3</v>
      </c>
      <c r="Y142" s="229">
        <f t="shared" si="12"/>
        <v>3.7740000000000003E-2</v>
      </c>
      <c r="Z142" s="229">
        <v>0</v>
      </c>
      <c r="AA142" s="230">
        <f t="shared" si="13"/>
        <v>0</v>
      </c>
      <c r="AR142" s="141" t="s">
        <v>100</v>
      </c>
      <c r="AT142" s="141" t="s">
        <v>165</v>
      </c>
      <c r="AU142" s="141" t="s">
        <v>93</v>
      </c>
      <c r="AY142" s="141" t="s">
        <v>89</v>
      </c>
      <c r="BE142" s="183">
        <f t="shared" si="14"/>
        <v>0</v>
      </c>
      <c r="BF142" s="183">
        <f t="shared" si="15"/>
        <v>138.58099999999999</v>
      </c>
      <c r="BG142" s="183">
        <f t="shared" si="16"/>
        <v>0</v>
      </c>
      <c r="BH142" s="183">
        <f t="shared" si="17"/>
        <v>0</v>
      </c>
      <c r="BI142" s="183">
        <f t="shared" si="18"/>
        <v>0</v>
      </c>
      <c r="BJ142" s="141" t="s">
        <v>93</v>
      </c>
      <c r="BK142" s="231">
        <f t="shared" si="19"/>
        <v>138.58099999999999</v>
      </c>
      <c r="BL142" s="141" t="s">
        <v>92</v>
      </c>
      <c r="BM142" s="141" t="s">
        <v>179</v>
      </c>
    </row>
    <row r="143" spans="2:65" s="150" customFormat="1" ht="31.5" customHeight="1" x14ac:dyDescent="0.2">
      <c r="B143" s="151"/>
      <c r="C143" s="223" t="s">
        <v>7</v>
      </c>
      <c r="D143" s="223" t="s">
        <v>90</v>
      </c>
      <c r="E143" s="224" t="s">
        <v>180</v>
      </c>
      <c r="F143" s="260" t="s">
        <v>181</v>
      </c>
      <c r="G143" s="261"/>
      <c r="H143" s="261"/>
      <c r="I143" s="261"/>
      <c r="J143" s="225" t="s">
        <v>102</v>
      </c>
      <c r="K143" s="226">
        <v>37</v>
      </c>
      <c r="L143" s="262">
        <v>2.778</v>
      </c>
      <c r="M143" s="261"/>
      <c r="N143" s="262">
        <f t="shared" si="10"/>
        <v>102.786</v>
      </c>
      <c r="O143" s="261"/>
      <c r="P143" s="261"/>
      <c r="Q143" s="261"/>
      <c r="R143" s="153"/>
      <c r="T143" s="227" t="s">
        <v>12</v>
      </c>
      <c r="U143" s="228" t="s">
        <v>29</v>
      </c>
      <c r="V143" s="229">
        <v>4.7E-2</v>
      </c>
      <c r="W143" s="229">
        <f t="shared" si="11"/>
        <v>1.7390000000000001</v>
      </c>
      <c r="X143" s="229">
        <v>9.92E-3</v>
      </c>
      <c r="Y143" s="229">
        <f t="shared" si="12"/>
        <v>0.36703999999999998</v>
      </c>
      <c r="Z143" s="229">
        <v>0</v>
      </c>
      <c r="AA143" s="230">
        <f t="shared" si="13"/>
        <v>0</v>
      </c>
      <c r="AR143" s="141" t="s">
        <v>92</v>
      </c>
      <c r="AT143" s="141" t="s">
        <v>90</v>
      </c>
      <c r="AU143" s="141" t="s">
        <v>93</v>
      </c>
      <c r="AY143" s="141" t="s">
        <v>89</v>
      </c>
      <c r="BE143" s="183">
        <f t="shared" si="14"/>
        <v>0</v>
      </c>
      <c r="BF143" s="183">
        <f t="shared" si="15"/>
        <v>102.786</v>
      </c>
      <c r="BG143" s="183">
        <f t="shared" si="16"/>
        <v>0</v>
      </c>
      <c r="BH143" s="183">
        <f t="shared" si="17"/>
        <v>0</v>
      </c>
      <c r="BI143" s="183">
        <f t="shared" si="18"/>
        <v>0</v>
      </c>
      <c r="BJ143" s="141" t="s">
        <v>93</v>
      </c>
      <c r="BK143" s="231">
        <f t="shared" si="19"/>
        <v>102.786</v>
      </c>
      <c r="BL143" s="141" t="s">
        <v>92</v>
      </c>
      <c r="BM143" s="141" t="s">
        <v>182</v>
      </c>
    </row>
    <row r="144" spans="2:65" s="150" customFormat="1" ht="31.5" customHeight="1" x14ac:dyDescent="0.2">
      <c r="B144" s="151"/>
      <c r="C144" s="223" t="s">
        <v>183</v>
      </c>
      <c r="D144" s="223" t="s">
        <v>90</v>
      </c>
      <c r="E144" s="224" t="s">
        <v>184</v>
      </c>
      <c r="F144" s="260" t="s">
        <v>185</v>
      </c>
      <c r="G144" s="261"/>
      <c r="H144" s="261"/>
      <c r="I144" s="261"/>
      <c r="J144" s="225" t="s">
        <v>132</v>
      </c>
      <c r="K144" s="226">
        <v>22.2</v>
      </c>
      <c r="L144" s="262">
        <v>106.405</v>
      </c>
      <c r="M144" s="261"/>
      <c r="N144" s="262">
        <f t="shared" si="10"/>
        <v>2362.1909999999998</v>
      </c>
      <c r="O144" s="261"/>
      <c r="P144" s="261"/>
      <c r="Q144" s="261"/>
      <c r="R144" s="153"/>
      <c r="T144" s="227" t="s">
        <v>12</v>
      </c>
      <c r="U144" s="228" t="s">
        <v>29</v>
      </c>
      <c r="V144" s="229">
        <v>0.58269000000000004</v>
      </c>
      <c r="W144" s="229">
        <f t="shared" si="11"/>
        <v>12.935718000000001</v>
      </c>
      <c r="X144" s="229">
        <v>2.2151299999999998</v>
      </c>
      <c r="Y144" s="229">
        <f t="shared" si="12"/>
        <v>49.175885999999991</v>
      </c>
      <c r="Z144" s="229">
        <v>0</v>
      </c>
      <c r="AA144" s="230">
        <f t="shared" si="13"/>
        <v>0</v>
      </c>
      <c r="AR144" s="141" t="s">
        <v>92</v>
      </c>
      <c r="AT144" s="141" t="s">
        <v>90</v>
      </c>
      <c r="AU144" s="141" t="s">
        <v>93</v>
      </c>
      <c r="AY144" s="141" t="s">
        <v>89</v>
      </c>
      <c r="BE144" s="183">
        <f t="shared" si="14"/>
        <v>0</v>
      </c>
      <c r="BF144" s="183">
        <f t="shared" si="15"/>
        <v>2362.1909999999998</v>
      </c>
      <c r="BG144" s="183">
        <f t="shared" si="16"/>
        <v>0</v>
      </c>
      <c r="BH144" s="183">
        <f t="shared" si="17"/>
        <v>0</v>
      </c>
      <c r="BI144" s="183">
        <f t="shared" si="18"/>
        <v>0</v>
      </c>
      <c r="BJ144" s="141" t="s">
        <v>93</v>
      </c>
      <c r="BK144" s="231">
        <f t="shared" si="19"/>
        <v>2362.1909999999998</v>
      </c>
      <c r="BL144" s="141" t="s">
        <v>92</v>
      </c>
      <c r="BM144" s="141" t="s">
        <v>186</v>
      </c>
    </row>
    <row r="145" spans="2:65" s="150" customFormat="1" ht="31.5" customHeight="1" x14ac:dyDescent="0.2">
      <c r="B145" s="151"/>
      <c r="C145" s="223" t="s">
        <v>187</v>
      </c>
      <c r="D145" s="223" t="s">
        <v>90</v>
      </c>
      <c r="E145" s="224" t="s">
        <v>188</v>
      </c>
      <c r="F145" s="260" t="s">
        <v>189</v>
      </c>
      <c r="G145" s="261"/>
      <c r="H145" s="261"/>
      <c r="I145" s="261"/>
      <c r="J145" s="225" t="s">
        <v>91</v>
      </c>
      <c r="K145" s="226">
        <v>3</v>
      </c>
      <c r="L145" s="262">
        <v>13.553000000000001</v>
      </c>
      <c r="M145" s="261"/>
      <c r="N145" s="262">
        <f t="shared" si="10"/>
        <v>40.658999999999999</v>
      </c>
      <c r="O145" s="261"/>
      <c r="P145" s="261"/>
      <c r="Q145" s="261"/>
      <c r="R145" s="153"/>
      <c r="T145" s="227" t="s">
        <v>12</v>
      </c>
      <c r="U145" s="228" t="s">
        <v>29</v>
      </c>
      <c r="V145" s="229">
        <v>0.79900000000000004</v>
      </c>
      <c r="W145" s="229">
        <f t="shared" si="11"/>
        <v>2.3970000000000002</v>
      </c>
      <c r="X145" s="229">
        <v>4.0699999999999998E-3</v>
      </c>
      <c r="Y145" s="229">
        <f t="shared" si="12"/>
        <v>1.2209999999999999E-2</v>
      </c>
      <c r="Z145" s="229">
        <v>0</v>
      </c>
      <c r="AA145" s="230">
        <f t="shared" si="13"/>
        <v>0</v>
      </c>
      <c r="AR145" s="141" t="s">
        <v>92</v>
      </c>
      <c r="AT145" s="141" t="s">
        <v>90</v>
      </c>
      <c r="AU145" s="141" t="s">
        <v>93</v>
      </c>
      <c r="AY145" s="141" t="s">
        <v>89</v>
      </c>
      <c r="BE145" s="183">
        <f t="shared" si="14"/>
        <v>0</v>
      </c>
      <c r="BF145" s="183">
        <f t="shared" si="15"/>
        <v>40.658999999999999</v>
      </c>
      <c r="BG145" s="183">
        <f t="shared" si="16"/>
        <v>0</v>
      </c>
      <c r="BH145" s="183">
        <f t="shared" si="17"/>
        <v>0</v>
      </c>
      <c r="BI145" s="183">
        <f t="shared" si="18"/>
        <v>0</v>
      </c>
      <c r="BJ145" s="141" t="s">
        <v>93</v>
      </c>
      <c r="BK145" s="231">
        <f t="shared" si="19"/>
        <v>40.658999999999999</v>
      </c>
      <c r="BL145" s="141" t="s">
        <v>92</v>
      </c>
      <c r="BM145" s="141" t="s">
        <v>190</v>
      </c>
    </row>
    <row r="146" spans="2:65" s="150" customFormat="1" ht="31.5" customHeight="1" x14ac:dyDescent="0.2">
      <c r="B146" s="151"/>
      <c r="C146" s="223" t="s">
        <v>191</v>
      </c>
      <c r="D146" s="223" t="s">
        <v>90</v>
      </c>
      <c r="E146" s="224" t="s">
        <v>192</v>
      </c>
      <c r="F146" s="260" t="s">
        <v>193</v>
      </c>
      <c r="G146" s="261"/>
      <c r="H146" s="261"/>
      <c r="I146" s="261"/>
      <c r="J146" s="225" t="s">
        <v>91</v>
      </c>
      <c r="K146" s="226">
        <v>3</v>
      </c>
      <c r="L146" s="262">
        <v>4.5410000000000004</v>
      </c>
      <c r="M146" s="261"/>
      <c r="N146" s="262">
        <f t="shared" si="10"/>
        <v>13.622999999999999</v>
      </c>
      <c r="O146" s="261"/>
      <c r="P146" s="261"/>
      <c r="Q146" s="261"/>
      <c r="R146" s="153"/>
      <c r="T146" s="227" t="s">
        <v>12</v>
      </c>
      <c r="U146" s="228" t="s">
        <v>29</v>
      </c>
      <c r="V146" s="229">
        <v>0.32700000000000001</v>
      </c>
      <c r="W146" s="229">
        <f t="shared" si="11"/>
        <v>0.98100000000000009</v>
      </c>
      <c r="X146" s="229">
        <v>0</v>
      </c>
      <c r="Y146" s="229">
        <f t="shared" si="12"/>
        <v>0</v>
      </c>
      <c r="Z146" s="229">
        <v>0</v>
      </c>
      <c r="AA146" s="230">
        <f t="shared" si="13"/>
        <v>0</v>
      </c>
      <c r="AR146" s="141" t="s">
        <v>92</v>
      </c>
      <c r="AT146" s="141" t="s">
        <v>90</v>
      </c>
      <c r="AU146" s="141" t="s">
        <v>93</v>
      </c>
      <c r="AY146" s="141" t="s">
        <v>89</v>
      </c>
      <c r="BE146" s="183">
        <f t="shared" si="14"/>
        <v>0</v>
      </c>
      <c r="BF146" s="183">
        <f t="shared" si="15"/>
        <v>13.622999999999999</v>
      </c>
      <c r="BG146" s="183">
        <f t="shared" si="16"/>
        <v>0</v>
      </c>
      <c r="BH146" s="183">
        <f t="shared" si="17"/>
        <v>0</v>
      </c>
      <c r="BI146" s="183">
        <f t="shared" si="18"/>
        <v>0</v>
      </c>
      <c r="BJ146" s="141" t="s">
        <v>93</v>
      </c>
      <c r="BK146" s="231">
        <f t="shared" si="19"/>
        <v>13.622999999999999</v>
      </c>
      <c r="BL146" s="141" t="s">
        <v>92</v>
      </c>
      <c r="BM146" s="141" t="s">
        <v>194</v>
      </c>
    </row>
    <row r="147" spans="2:65" s="150" customFormat="1" ht="22.5" customHeight="1" x14ac:dyDescent="0.2">
      <c r="B147" s="151"/>
      <c r="C147" s="223" t="s">
        <v>195</v>
      </c>
      <c r="D147" s="223" t="s">
        <v>90</v>
      </c>
      <c r="E147" s="224" t="s">
        <v>196</v>
      </c>
      <c r="F147" s="260" t="s">
        <v>197</v>
      </c>
      <c r="G147" s="261"/>
      <c r="H147" s="261"/>
      <c r="I147" s="261"/>
      <c r="J147" s="225" t="s">
        <v>108</v>
      </c>
      <c r="K147" s="226">
        <v>0.93300000000000005</v>
      </c>
      <c r="L147" s="262">
        <v>1544.6420000000001</v>
      </c>
      <c r="M147" s="261"/>
      <c r="N147" s="262">
        <f t="shared" si="10"/>
        <v>1441.1510000000001</v>
      </c>
      <c r="O147" s="261"/>
      <c r="P147" s="261"/>
      <c r="Q147" s="261"/>
      <c r="R147" s="153"/>
      <c r="T147" s="227" t="s">
        <v>12</v>
      </c>
      <c r="U147" s="228" t="s">
        <v>29</v>
      </c>
      <c r="V147" s="229">
        <v>34.322000000000003</v>
      </c>
      <c r="W147" s="229">
        <f t="shared" si="11"/>
        <v>32.022426000000003</v>
      </c>
      <c r="X147" s="229">
        <v>1.0197700000000001</v>
      </c>
      <c r="Y147" s="229">
        <f t="shared" si="12"/>
        <v>0.95144541000000016</v>
      </c>
      <c r="Z147" s="229">
        <v>0</v>
      </c>
      <c r="AA147" s="230">
        <f t="shared" si="13"/>
        <v>0</v>
      </c>
      <c r="AR147" s="141" t="s">
        <v>92</v>
      </c>
      <c r="AT147" s="141" t="s">
        <v>90</v>
      </c>
      <c r="AU147" s="141" t="s">
        <v>93</v>
      </c>
      <c r="AY147" s="141" t="s">
        <v>89</v>
      </c>
      <c r="BE147" s="183">
        <f t="shared" si="14"/>
        <v>0</v>
      </c>
      <c r="BF147" s="183">
        <f t="shared" si="15"/>
        <v>1441.1510000000001</v>
      </c>
      <c r="BG147" s="183">
        <f t="shared" si="16"/>
        <v>0</v>
      </c>
      <c r="BH147" s="183">
        <f t="shared" si="17"/>
        <v>0</v>
      </c>
      <c r="BI147" s="183">
        <f t="shared" si="18"/>
        <v>0</v>
      </c>
      <c r="BJ147" s="141" t="s">
        <v>93</v>
      </c>
      <c r="BK147" s="231">
        <f t="shared" si="19"/>
        <v>1441.1510000000001</v>
      </c>
      <c r="BL147" s="141" t="s">
        <v>92</v>
      </c>
      <c r="BM147" s="141" t="s">
        <v>198</v>
      </c>
    </row>
    <row r="148" spans="2:65" s="150" customFormat="1" ht="31.5" customHeight="1" x14ac:dyDescent="0.2">
      <c r="B148" s="151"/>
      <c r="C148" s="223" t="s">
        <v>199</v>
      </c>
      <c r="D148" s="223" t="s">
        <v>90</v>
      </c>
      <c r="E148" s="224" t="s">
        <v>200</v>
      </c>
      <c r="F148" s="260" t="s">
        <v>201</v>
      </c>
      <c r="G148" s="261"/>
      <c r="H148" s="261"/>
      <c r="I148" s="261"/>
      <c r="J148" s="225" t="s">
        <v>108</v>
      </c>
      <c r="K148" s="226">
        <v>0.93300000000000005</v>
      </c>
      <c r="L148" s="262">
        <v>607.61500000000001</v>
      </c>
      <c r="M148" s="261"/>
      <c r="N148" s="262">
        <f t="shared" si="10"/>
        <v>566.90499999999997</v>
      </c>
      <c r="O148" s="261"/>
      <c r="P148" s="261"/>
      <c r="Q148" s="261"/>
      <c r="R148" s="153"/>
      <c r="T148" s="227" t="s">
        <v>12</v>
      </c>
      <c r="U148" s="228" t="s">
        <v>29</v>
      </c>
      <c r="V148" s="229">
        <v>34.322000000000003</v>
      </c>
      <c r="W148" s="229">
        <f t="shared" si="11"/>
        <v>32.022426000000003</v>
      </c>
      <c r="X148" s="229">
        <v>1.9769999999999999E-2</v>
      </c>
      <c r="Y148" s="229">
        <f t="shared" si="12"/>
        <v>1.8445409999999999E-2</v>
      </c>
      <c r="Z148" s="229">
        <v>0</v>
      </c>
      <c r="AA148" s="230">
        <f t="shared" si="13"/>
        <v>0</v>
      </c>
      <c r="AR148" s="141" t="s">
        <v>92</v>
      </c>
      <c r="AT148" s="141" t="s">
        <v>90</v>
      </c>
      <c r="AU148" s="141" t="s">
        <v>93</v>
      </c>
      <c r="AY148" s="141" t="s">
        <v>89</v>
      </c>
      <c r="BE148" s="183">
        <f t="shared" si="14"/>
        <v>0</v>
      </c>
      <c r="BF148" s="183">
        <f t="shared" si="15"/>
        <v>566.90499999999997</v>
      </c>
      <c r="BG148" s="183">
        <f t="shared" si="16"/>
        <v>0</v>
      </c>
      <c r="BH148" s="183">
        <f t="shared" si="17"/>
        <v>0</v>
      </c>
      <c r="BI148" s="183">
        <f t="shared" si="18"/>
        <v>0</v>
      </c>
      <c r="BJ148" s="141" t="s">
        <v>93</v>
      </c>
      <c r="BK148" s="231">
        <f t="shared" si="19"/>
        <v>566.90499999999997</v>
      </c>
      <c r="BL148" s="141" t="s">
        <v>92</v>
      </c>
      <c r="BM148" s="141" t="s">
        <v>202</v>
      </c>
    </row>
    <row r="149" spans="2:65" s="150" customFormat="1" ht="22.5" customHeight="1" x14ac:dyDescent="0.2">
      <c r="B149" s="151"/>
      <c r="C149" s="223" t="s">
        <v>203</v>
      </c>
      <c r="D149" s="223" t="s">
        <v>90</v>
      </c>
      <c r="E149" s="224" t="s">
        <v>204</v>
      </c>
      <c r="F149" s="260" t="s">
        <v>205</v>
      </c>
      <c r="G149" s="261"/>
      <c r="H149" s="261"/>
      <c r="I149" s="261"/>
      <c r="J149" s="225" t="s">
        <v>108</v>
      </c>
      <c r="K149" s="226">
        <v>0.60499999999999998</v>
      </c>
      <c r="L149" s="262">
        <v>1472.4079999999999</v>
      </c>
      <c r="M149" s="261"/>
      <c r="N149" s="262">
        <f t="shared" si="10"/>
        <v>890.80700000000002</v>
      </c>
      <c r="O149" s="261"/>
      <c r="P149" s="261"/>
      <c r="Q149" s="261"/>
      <c r="R149" s="153"/>
      <c r="T149" s="227" t="s">
        <v>12</v>
      </c>
      <c r="U149" s="228" t="s">
        <v>29</v>
      </c>
      <c r="V149" s="229">
        <v>15.11</v>
      </c>
      <c r="W149" s="229">
        <f t="shared" si="11"/>
        <v>9.1415499999999987</v>
      </c>
      <c r="X149" s="229">
        <v>1.20296</v>
      </c>
      <c r="Y149" s="229">
        <f t="shared" si="12"/>
        <v>0.72779079999999996</v>
      </c>
      <c r="Z149" s="229">
        <v>0</v>
      </c>
      <c r="AA149" s="230">
        <f t="shared" si="13"/>
        <v>0</v>
      </c>
      <c r="AR149" s="141" t="s">
        <v>92</v>
      </c>
      <c r="AT149" s="141" t="s">
        <v>90</v>
      </c>
      <c r="AU149" s="141" t="s">
        <v>93</v>
      </c>
      <c r="AY149" s="141" t="s">
        <v>89</v>
      </c>
      <c r="BE149" s="183">
        <f t="shared" si="14"/>
        <v>0</v>
      </c>
      <c r="BF149" s="183">
        <f t="shared" si="15"/>
        <v>890.80700000000002</v>
      </c>
      <c r="BG149" s="183">
        <f t="shared" si="16"/>
        <v>0</v>
      </c>
      <c r="BH149" s="183">
        <f t="shared" si="17"/>
        <v>0</v>
      </c>
      <c r="BI149" s="183">
        <f t="shared" si="18"/>
        <v>0</v>
      </c>
      <c r="BJ149" s="141" t="s">
        <v>93</v>
      </c>
      <c r="BK149" s="231">
        <f t="shared" si="19"/>
        <v>890.80700000000002</v>
      </c>
      <c r="BL149" s="141" t="s">
        <v>92</v>
      </c>
      <c r="BM149" s="141" t="s">
        <v>206</v>
      </c>
    </row>
    <row r="150" spans="2:65" s="150" customFormat="1" ht="31.5" customHeight="1" x14ac:dyDescent="0.2">
      <c r="B150" s="151"/>
      <c r="C150" s="223" t="s">
        <v>207</v>
      </c>
      <c r="D150" s="223" t="s">
        <v>90</v>
      </c>
      <c r="E150" s="224" t="s">
        <v>208</v>
      </c>
      <c r="F150" s="260" t="s">
        <v>209</v>
      </c>
      <c r="G150" s="261"/>
      <c r="H150" s="261"/>
      <c r="I150" s="261"/>
      <c r="J150" s="225" t="s">
        <v>108</v>
      </c>
      <c r="K150" s="226">
        <v>0.60499999999999998</v>
      </c>
      <c r="L150" s="262">
        <v>227.63200000000001</v>
      </c>
      <c r="M150" s="261"/>
      <c r="N150" s="262">
        <f t="shared" si="10"/>
        <v>137.71700000000001</v>
      </c>
      <c r="O150" s="261"/>
      <c r="P150" s="261"/>
      <c r="Q150" s="261"/>
      <c r="R150" s="153"/>
      <c r="T150" s="227" t="s">
        <v>12</v>
      </c>
      <c r="U150" s="228" t="s">
        <v>29</v>
      </c>
      <c r="V150" s="229">
        <v>15.11</v>
      </c>
      <c r="W150" s="229">
        <f t="shared" si="11"/>
        <v>9.1415499999999987</v>
      </c>
      <c r="X150" s="229">
        <v>3.7399999999999998E-3</v>
      </c>
      <c r="Y150" s="229">
        <f t="shared" si="12"/>
        <v>2.2626999999999999E-3</v>
      </c>
      <c r="Z150" s="229">
        <v>0</v>
      </c>
      <c r="AA150" s="230">
        <f t="shared" si="13"/>
        <v>0</v>
      </c>
      <c r="AR150" s="141" t="s">
        <v>92</v>
      </c>
      <c r="AT150" s="141" t="s">
        <v>90</v>
      </c>
      <c r="AU150" s="141" t="s">
        <v>93</v>
      </c>
      <c r="AY150" s="141" t="s">
        <v>89</v>
      </c>
      <c r="BE150" s="183">
        <f t="shared" si="14"/>
        <v>0</v>
      </c>
      <c r="BF150" s="183">
        <f t="shared" si="15"/>
        <v>137.71700000000001</v>
      </c>
      <c r="BG150" s="183">
        <f t="shared" si="16"/>
        <v>0</v>
      </c>
      <c r="BH150" s="183">
        <f t="shared" si="17"/>
        <v>0</v>
      </c>
      <c r="BI150" s="183">
        <f t="shared" si="18"/>
        <v>0</v>
      </c>
      <c r="BJ150" s="141" t="s">
        <v>93</v>
      </c>
      <c r="BK150" s="231">
        <f t="shared" si="19"/>
        <v>137.71700000000001</v>
      </c>
      <c r="BL150" s="141" t="s">
        <v>92</v>
      </c>
      <c r="BM150" s="141" t="s">
        <v>210</v>
      </c>
    </row>
    <row r="151" spans="2:65" s="150" customFormat="1" ht="31.5" customHeight="1" x14ac:dyDescent="0.2">
      <c r="B151" s="151"/>
      <c r="C151" s="223" t="s">
        <v>211</v>
      </c>
      <c r="D151" s="223" t="s">
        <v>90</v>
      </c>
      <c r="E151" s="224" t="s">
        <v>212</v>
      </c>
      <c r="F151" s="260" t="s">
        <v>213</v>
      </c>
      <c r="G151" s="261"/>
      <c r="H151" s="261"/>
      <c r="I151" s="261"/>
      <c r="J151" s="225" t="s">
        <v>132</v>
      </c>
      <c r="K151" s="226">
        <v>100.5</v>
      </c>
      <c r="L151" s="262">
        <v>106.47199999999999</v>
      </c>
      <c r="M151" s="261"/>
      <c r="N151" s="262">
        <f t="shared" si="10"/>
        <v>10700.436</v>
      </c>
      <c r="O151" s="261"/>
      <c r="P151" s="261"/>
      <c r="Q151" s="261"/>
      <c r="R151" s="153"/>
      <c r="T151" s="227" t="s">
        <v>12</v>
      </c>
      <c r="U151" s="228" t="s">
        <v>29</v>
      </c>
      <c r="V151" s="229">
        <v>0.59099999999999997</v>
      </c>
      <c r="W151" s="229">
        <f t="shared" si="11"/>
        <v>59.395499999999998</v>
      </c>
      <c r="X151" s="229">
        <v>2.2151299999999998</v>
      </c>
      <c r="Y151" s="229">
        <f t="shared" si="12"/>
        <v>222.62056499999997</v>
      </c>
      <c r="Z151" s="229">
        <v>0</v>
      </c>
      <c r="AA151" s="230">
        <f t="shared" si="13"/>
        <v>0</v>
      </c>
      <c r="AR151" s="141" t="s">
        <v>92</v>
      </c>
      <c r="AT151" s="141" t="s">
        <v>90</v>
      </c>
      <c r="AU151" s="141" t="s">
        <v>93</v>
      </c>
      <c r="AY151" s="141" t="s">
        <v>89</v>
      </c>
      <c r="BE151" s="183">
        <f t="shared" si="14"/>
        <v>0</v>
      </c>
      <c r="BF151" s="183">
        <f t="shared" si="15"/>
        <v>10700.436</v>
      </c>
      <c r="BG151" s="183">
        <f t="shared" si="16"/>
        <v>0</v>
      </c>
      <c r="BH151" s="183">
        <f t="shared" si="17"/>
        <v>0</v>
      </c>
      <c r="BI151" s="183">
        <f t="shared" si="18"/>
        <v>0</v>
      </c>
      <c r="BJ151" s="141" t="s">
        <v>93</v>
      </c>
      <c r="BK151" s="231">
        <f t="shared" si="19"/>
        <v>10700.436</v>
      </c>
      <c r="BL151" s="141" t="s">
        <v>92</v>
      </c>
      <c r="BM151" s="141" t="s">
        <v>214</v>
      </c>
    </row>
    <row r="152" spans="2:65" s="150" customFormat="1" ht="31.5" customHeight="1" x14ac:dyDescent="0.2">
      <c r="B152" s="151"/>
      <c r="C152" s="223" t="s">
        <v>215</v>
      </c>
      <c r="D152" s="223" t="s">
        <v>90</v>
      </c>
      <c r="E152" s="224" t="s">
        <v>216</v>
      </c>
      <c r="F152" s="260" t="s">
        <v>217</v>
      </c>
      <c r="G152" s="261"/>
      <c r="H152" s="261"/>
      <c r="I152" s="261"/>
      <c r="J152" s="225" t="s">
        <v>91</v>
      </c>
      <c r="K152" s="226">
        <v>561.66700000000003</v>
      </c>
      <c r="L152" s="262">
        <v>16.972999999999999</v>
      </c>
      <c r="M152" s="261"/>
      <c r="N152" s="262">
        <f t="shared" si="10"/>
        <v>9533.1740000000009</v>
      </c>
      <c r="O152" s="261"/>
      <c r="P152" s="261"/>
      <c r="Q152" s="261"/>
      <c r="R152" s="153"/>
      <c r="T152" s="227" t="s">
        <v>12</v>
      </c>
      <c r="U152" s="228" t="s">
        <v>29</v>
      </c>
      <c r="V152" s="229">
        <v>0.433</v>
      </c>
      <c r="W152" s="229">
        <f t="shared" si="11"/>
        <v>243.20181100000002</v>
      </c>
      <c r="X152" s="229">
        <v>5.0000000000000001E-4</v>
      </c>
      <c r="Y152" s="229">
        <f t="shared" si="12"/>
        <v>0.28083350000000001</v>
      </c>
      <c r="Z152" s="229">
        <v>0</v>
      </c>
      <c r="AA152" s="230">
        <f t="shared" si="13"/>
        <v>0</v>
      </c>
      <c r="AR152" s="141" t="s">
        <v>92</v>
      </c>
      <c r="AT152" s="141" t="s">
        <v>90</v>
      </c>
      <c r="AU152" s="141" t="s">
        <v>93</v>
      </c>
      <c r="AY152" s="141" t="s">
        <v>89</v>
      </c>
      <c r="BE152" s="183">
        <f t="shared" si="14"/>
        <v>0</v>
      </c>
      <c r="BF152" s="183">
        <f t="shared" si="15"/>
        <v>9533.1740000000009</v>
      </c>
      <c r="BG152" s="183">
        <f t="shared" si="16"/>
        <v>0</v>
      </c>
      <c r="BH152" s="183">
        <f t="shared" si="17"/>
        <v>0</v>
      </c>
      <c r="BI152" s="183">
        <f t="shared" si="18"/>
        <v>0</v>
      </c>
      <c r="BJ152" s="141" t="s">
        <v>93</v>
      </c>
      <c r="BK152" s="231">
        <f t="shared" si="19"/>
        <v>9533.1740000000009</v>
      </c>
      <c r="BL152" s="141" t="s">
        <v>92</v>
      </c>
      <c r="BM152" s="141" t="s">
        <v>218</v>
      </c>
    </row>
    <row r="153" spans="2:65" s="150" customFormat="1" ht="31.5" customHeight="1" x14ac:dyDescent="0.2">
      <c r="B153" s="151"/>
      <c r="C153" s="223" t="s">
        <v>219</v>
      </c>
      <c r="D153" s="223" t="s">
        <v>90</v>
      </c>
      <c r="E153" s="224" t="s">
        <v>220</v>
      </c>
      <c r="F153" s="260" t="s">
        <v>221</v>
      </c>
      <c r="G153" s="261"/>
      <c r="H153" s="261"/>
      <c r="I153" s="261"/>
      <c r="J153" s="225" t="s">
        <v>91</v>
      </c>
      <c r="K153" s="226">
        <v>561.66700000000003</v>
      </c>
      <c r="L153" s="262">
        <v>4.84</v>
      </c>
      <c r="M153" s="261"/>
      <c r="N153" s="262">
        <f t="shared" si="10"/>
        <v>2718.4679999999998</v>
      </c>
      <c r="O153" s="261"/>
      <c r="P153" s="261"/>
      <c r="Q153" s="261"/>
      <c r="R153" s="153"/>
      <c r="T153" s="227" t="s">
        <v>12</v>
      </c>
      <c r="U153" s="228" t="s">
        <v>29</v>
      </c>
      <c r="V153" s="229">
        <v>0.27800000000000002</v>
      </c>
      <c r="W153" s="229">
        <f t="shared" si="11"/>
        <v>156.14342600000003</v>
      </c>
      <c r="X153" s="229">
        <v>0</v>
      </c>
      <c r="Y153" s="229">
        <f t="shared" si="12"/>
        <v>0</v>
      </c>
      <c r="Z153" s="229">
        <v>0</v>
      </c>
      <c r="AA153" s="230">
        <f t="shared" si="13"/>
        <v>0</v>
      </c>
      <c r="AR153" s="141" t="s">
        <v>92</v>
      </c>
      <c r="AT153" s="141" t="s">
        <v>90</v>
      </c>
      <c r="AU153" s="141" t="s">
        <v>93</v>
      </c>
      <c r="AY153" s="141" t="s">
        <v>89</v>
      </c>
      <c r="BE153" s="183">
        <f t="shared" si="14"/>
        <v>0</v>
      </c>
      <c r="BF153" s="183">
        <f t="shared" si="15"/>
        <v>2718.4679999999998</v>
      </c>
      <c r="BG153" s="183">
        <f t="shared" si="16"/>
        <v>0</v>
      </c>
      <c r="BH153" s="183">
        <f t="shared" si="17"/>
        <v>0</v>
      </c>
      <c r="BI153" s="183">
        <f t="shared" si="18"/>
        <v>0</v>
      </c>
      <c r="BJ153" s="141" t="s">
        <v>93</v>
      </c>
      <c r="BK153" s="231">
        <f t="shared" si="19"/>
        <v>2718.4679999999998</v>
      </c>
      <c r="BL153" s="141" t="s">
        <v>92</v>
      </c>
      <c r="BM153" s="141" t="s">
        <v>222</v>
      </c>
    </row>
    <row r="154" spans="2:65" s="150" customFormat="1" ht="31.5" customHeight="1" x14ac:dyDescent="0.2">
      <c r="B154" s="151"/>
      <c r="C154" s="223" t="s">
        <v>223</v>
      </c>
      <c r="D154" s="223" t="s">
        <v>90</v>
      </c>
      <c r="E154" s="224" t="s">
        <v>224</v>
      </c>
      <c r="F154" s="260" t="s">
        <v>225</v>
      </c>
      <c r="G154" s="261"/>
      <c r="H154" s="261"/>
      <c r="I154" s="261"/>
      <c r="J154" s="225" t="s">
        <v>108</v>
      </c>
      <c r="K154" s="226">
        <v>2.14</v>
      </c>
      <c r="L154" s="262">
        <v>1594.8440000000001</v>
      </c>
      <c r="M154" s="261"/>
      <c r="N154" s="262">
        <f t="shared" si="10"/>
        <v>3412.9659999999999</v>
      </c>
      <c r="O154" s="261"/>
      <c r="P154" s="261"/>
      <c r="Q154" s="261"/>
      <c r="R154" s="153"/>
      <c r="T154" s="227" t="s">
        <v>12</v>
      </c>
      <c r="U154" s="228" t="s">
        <v>29</v>
      </c>
      <c r="V154" s="229">
        <v>35.097000000000001</v>
      </c>
      <c r="W154" s="229">
        <f t="shared" si="11"/>
        <v>75.107580000000013</v>
      </c>
      <c r="X154" s="229">
        <v>1.0197700000000001</v>
      </c>
      <c r="Y154" s="229">
        <f t="shared" si="12"/>
        <v>2.1823078000000002</v>
      </c>
      <c r="Z154" s="229">
        <v>0</v>
      </c>
      <c r="AA154" s="230">
        <f t="shared" si="13"/>
        <v>0</v>
      </c>
      <c r="AR154" s="141" t="s">
        <v>92</v>
      </c>
      <c r="AT154" s="141" t="s">
        <v>90</v>
      </c>
      <c r="AU154" s="141" t="s">
        <v>93</v>
      </c>
      <c r="AY154" s="141" t="s">
        <v>89</v>
      </c>
      <c r="BE154" s="183">
        <f t="shared" si="14"/>
        <v>0</v>
      </c>
      <c r="BF154" s="183">
        <f t="shared" si="15"/>
        <v>3412.9659999999999</v>
      </c>
      <c r="BG154" s="183">
        <f t="shared" si="16"/>
        <v>0</v>
      </c>
      <c r="BH154" s="183">
        <f t="shared" si="17"/>
        <v>0</v>
      </c>
      <c r="BI154" s="183">
        <f t="shared" si="18"/>
        <v>0</v>
      </c>
      <c r="BJ154" s="141" t="s">
        <v>93</v>
      </c>
      <c r="BK154" s="231">
        <f t="shared" si="19"/>
        <v>3412.9659999999999</v>
      </c>
      <c r="BL154" s="141" t="s">
        <v>92</v>
      </c>
      <c r="BM154" s="141" t="s">
        <v>226</v>
      </c>
    </row>
    <row r="155" spans="2:65" s="150" customFormat="1" ht="31.5" customHeight="1" x14ac:dyDescent="0.2">
      <c r="B155" s="151"/>
      <c r="C155" s="223" t="s">
        <v>227</v>
      </c>
      <c r="D155" s="223" t="s">
        <v>90</v>
      </c>
      <c r="E155" s="224" t="s">
        <v>228</v>
      </c>
      <c r="F155" s="260" t="s">
        <v>229</v>
      </c>
      <c r="G155" s="261"/>
      <c r="H155" s="261"/>
      <c r="I155" s="261"/>
      <c r="J155" s="225" t="s">
        <v>108</v>
      </c>
      <c r="K155" s="226">
        <v>2.14</v>
      </c>
      <c r="L155" s="262">
        <v>618.822</v>
      </c>
      <c r="M155" s="261"/>
      <c r="N155" s="262">
        <f t="shared" si="10"/>
        <v>1324.279</v>
      </c>
      <c r="O155" s="261"/>
      <c r="P155" s="261"/>
      <c r="Q155" s="261"/>
      <c r="R155" s="153"/>
      <c r="T155" s="227" t="s">
        <v>12</v>
      </c>
      <c r="U155" s="228" t="s">
        <v>29</v>
      </c>
      <c r="V155" s="229">
        <v>35.097000000000001</v>
      </c>
      <c r="W155" s="229">
        <f t="shared" si="11"/>
        <v>75.107580000000013</v>
      </c>
      <c r="X155" s="229">
        <v>1.9769999999999999E-2</v>
      </c>
      <c r="Y155" s="229">
        <f t="shared" si="12"/>
        <v>4.23078E-2</v>
      </c>
      <c r="Z155" s="229">
        <v>0</v>
      </c>
      <c r="AA155" s="230">
        <f t="shared" si="13"/>
        <v>0</v>
      </c>
      <c r="AR155" s="141" t="s">
        <v>92</v>
      </c>
      <c r="AT155" s="141" t="s">
        <v>90</v>
      </c>
      <c r="AU155" s="141" t="s">
        <v>93</v>
      </c>
      <c r="AY155" s="141" t="s">
        <v>89</v>
      </c>
      <c r="BE155" s="183">
        <f t="shared" si="14"/>
        <v>0</v>
      </c>
      <c r="BF155" s="183">
        <f t="shared" si="15"/>
        <v>1324.279</v>
      </c>
      <c r="BG155" s="183">
        <f t="shared" si="16"/>
        <v>0</v>
      </c>
      <c r="BH155" s="183">
        <f t="shared" si="17"/>
        <v>0</v>
      </c>
      <c r="BI155" s="183">
        <f t="shared" si="18"/>
        <v>0</v>
      </c>
      <c r="BJ155" s="141" t="s">
        <v>93</v>
      </c>
      <c r="BK155" s="231">
        <f t="shared" si="19"/>
        <v>1324.279</v>
      </c>
      <c r="BL155" s="141" t="s">
        <v>92</v>
      </c>
      <c r="BM155" s="141" t="s">
        <v>230</v>
      </c>
    </row>
    <row r="156" spans="2:65" s="216" customFormat="1" ht="29.85" customHeight="1" x14ac:dyDescent="0.2">
      <c r="B156" s="213"/>
      <c r="C156" s="214"/>
      <c r="D156" s="192" t="s">
        <v>112</v>
      </c>
      <c r="E156" s="192"/>
      <c r="F156" s="192"/>
      <c r="G156" s="192"/>
      <c r="H156" s="192"/>
      <c r="I156" s="192"/>
      <c r="J156" s="192"/>
      <c r="K156" s="192"/>
      <c r="L156" s="192"/>
      <c r="M156" s="192"/>
      <c r="N156" s="278">
        <f>BK156</f>
        <v>3346.056</v>
      </c>
      <c r="O156" s="278"/>
      <c r="P156" s="278"/>
      <c r="Q156" s="278"/>
      <c r="R156" s="215"/>
      <c r="T156" s="217"/>
      <c r="U156" s="214"/>
      <c r="V156" s="214"/>
      <c r="W156" s="218">
        <f>SUM(W157:W166)</f>
        <v>96.120599549999966</v>
      </c>
      <c r="X156" s="214"/>
      <c r="Y156" s="218">
        <f>SUM(Y157:Y166)</f>
        <v>21.793650060000001</v>
      </c>
      <c r="Z156" s="214"/>
      <c r="AA156" s="219">
        <f>SUM(AA157:AA166)</f>
        <v>0</v>
      </c>
      <c r="AR156" s="220" t="s">
        <v>50</v>
      </c>
      <c r="AT156" s="221" t="s">
        <v>48</v>
      </c>
      <c r="AU156" s="221" t="s">
        <v>50</v>
      </c>
      <c r="AY156" s="220" t="s">
        <v>89</v>
      </c>
      <c r="BK156" s="222">
        <f>SUM(BK157:BK166)</f>
        <v>3346.056</v>
      </c>
    </row>
    <row r="157" spans="2:65" s="150" customFormat="1" ht="31.5" customHeight="1" x14ac:dyDescent="0.2">
      <c r="B157" s="151"/>
      <c r="C157" s="223" t="s">
        <v>231</v>
      </c>
      <c r="D157" s="223" t="s">
        <v>90</v>
      </c>
      <c r="E157" s="224" t="s">
        <v>232</v>
      </c>
      <c r="F157" s="260" t="s">
        <v>233</v>
      </c>
      <c r="G157" s="261"/>
      <c r="H157" s="261"/>
      <c r="I157" s="261"/>
      <c r="J157" s="225" t="s">
        <v>132</v>
      </c>
      <c r="K157" s="226">
        <v>9.1</v>
      </c>
      <c r="L157" s="262">
        <v>112.996</v>
      </c>
      <c r="M157" s="261"/>
      <c r="N157" s="262">
        <f t="shared" ref="N157:N166" si="20">ROUND(L157*K157,3)</f>
        <v>1028.2639999999999</v>
      </c>
      <c r="O157" s="261"/>
      <c r="P157" s="261"/>
      <c r="Q157" s="261"/>
      <c r="R157" s="153"/>
      <c r="T157" s="227" t="s">
        <v>12</v>
      </c>
      <c r="U157" s="228" t="s">
        <v>29</v>
      </c>
      <c r="V157" s="229">
        <v>1.25221</v>
      </c>
      <c r="W157" s="229">
        <f t="shared" ref="W157:W166" si="21">V157*K157</f>
        <v>11.395111</v>
      </c>
      <c r="X157" s="229">
        <v>2.2970199999999998</v>
      </c>
      <c r="Y157" s="229">
        <f t="shared" ref="Y157:Y166" si="22">X157*K157</f>
        <v>20.902881999999998</v>
      </c>
      <c r="Z157" s="229">
        <v>0</v>
      </c>
      <c r="AA157" s="230">
        <f t="shared" ref="AA157:AA166" si="23">Z157*K157</f>
        <v>0</v>
      </c>
      <c r="AR157" s="141" t="s">
        <v>92</v>
      </c>
      <c r="AT157" s="141" t="s">
        <v>90</v>
      </c>
      <c r="AU157" s="141" t="s">
        <v>93</v>
      </c>
      <c r="AY157" s="141" t="s">
        <v>89</v>
      </c>
      <c r="BE157" s="183">
        <f t="shared" ref="BE157:BE166" si="24">IF(U157="základná",N157,0)</f>
        <v>0</v>
      </c>
      <c r="BF157" s="183">
        <f t="shared" ref="BF157:BF166" si="25">IF(U157="znížená",N157,0)</f>
        <v>1028.2639999999999</v>
      </c>
      <c r="BG157" s="183">
        <f t="shared" ref="BG157:BG166" si="26">IF(U157="zákl. prenesená",N157,0)</f>
        <v>0</v>
      </c>
      <c r="BH157" s="183">
        <f t="shared" ref="BH157:BH166" si="27">IF(U157="zníž. prenesená",N157,0)</f>
        <v>0</v>
      </c>
      <c r="BI157" s="183">
        <f t="shared" ref="BI157:BI166" si="28">IF(U157="nulová",N157,0)</f>
        <v>0</v>
      </c>
      <c r="BJ157" s="141" t="s">
        <v>93</v>
      </c>
      <c r="BK157" s="231">
        <f t="shared" ref="BK157:BK166" si="29">ROUND(L157*K157,3)</f>
        <v>1028.2639999999999</v>
      </c>
      <c r="BL157" s="141" t="s">
        <v>92</v>
      </c>
      <c r="BM157" s="141" t="s">
        <v>234</v>
      </c>
    </row>
    <row r="158" spans="2:65" s="150" customFormat="1" ht="31.5" customHeight="1" x14ac:dyDescent="0.2">
      <c r="B158" s="151"/>
      <c r="C158" s="223" t="s">
        <v>235</v>
      </c>
      <c r="D158" s="223" t="s">
        <v>90</v>
      </c>
      <c r="E158" s="224" t="s">
        <v>236</v>
      </c>
      <c r="F158" s="260" t="s">
        <v>237</v>
      </c>
      <c r="G158" s="261"/>
      <c r="H158" s="261"/>
      <c r="I158" s="261"/>
      <c r="J158" s="225" t="s">
        <v>132</v>
      </c>
      <c r="K158" s="226">
        <v>9.1</v>
      </c>
      <c r="L158" s="262">
        <v>19.050999999999998</v>
      </c>
      <c r="M158" s="261"/>
      <c r="N158" s="262">
        <f t="shared" si="20"/>
        <v>173.364</v>
      </c>
      <c r="O158" s="261"/>
      <c r="P158" s="261"/>
      <c r="Q158" s="261"/>
      <c r="R158" s="153"/>
      <c r="T158" s="227" t="s">
        <v>12</v>
      </c>
      <c r="U158" s="228" t="s">
        <v>29</v>
      </c>
      <c r="V158" s="229">
        <v>1.2547900000000001</v>
      </c>
      <c r="W158" s="229">
        <f t="shared" si="21"/>
        <v>11.418589000000001</v>
      </c>
      <c r="X158" s="229">
        <v>1.3999999999999999E-4</v>
      </c>
      <c r="Y158" s="229">
        <f t="shared" si="22"/>
        <v>1.2739999999999997E-3</v>
      </c>
      <c r="Z158" s="229">
        <v>0</v>
      </c>
      <c r="AA158" s="230">
        <f t="shared" si="23"/>
        <v>0</v>
      </c>
      <c r="AR158" s="141" t="s">
        <v>92</v>
      </c>
      <c r="AT158" s="141" t="s">
        <v>90</v>
      </c>
      <c r="AU158" s="141" t="s">
        <v>93</v>
      </c>
      <c r="AY158" s="141" t="s">
        <v>89</v>
      </c>
      <c r="BE158" s="183">
        <f t="shared" si="24"/>
        <v>0</v>
      </c>
      <c r="BF158" s="183">
        <f t="shared" si="25"/>
        <v>173.364</v>
      </c>
      <c r="BG158" s="183">
        <f t="shared" si="26"/>
        <v>0</v>
      </c>
      <c r="BH158" s="183">
        <f t="shared" si="27"/>
        <v>0</v>
      </c>
      <c r="BI158" s="183">
        <f t="shared" si="28"/>
        <v>0</v>
      </c>
      <c r="BJ158" s="141" t="s">
        <v>93</v>
      </c>
      <c r="BK158" s="231">
        <f t="shared" si="29"/>
        <v>173.364</v>
      </c>
      <c r="BL158" s="141" t="s">
        <v>92</v>
      </c>
      <c r="BM158" s="141" t="s">
        <v>238</v>
      </c>
    </row>
    <row r="159" spans="2:65" s="150" customFormat="1" ht="22.5" customHeight="1" x14ac:dyDescent="0.2">
      <c r="B159" s="151"/>
      <c r="C159" s="223" t="s">
        <v>239</v>
      </c>
      <c r="D159" s="223" t="s">
        <v>90</v>
      </c>
      <c r="E159" s="224" t="s">
        <v>240</v>
      </c>
      <c r="F159" s="260" t="s">
        <v>241</v>
      </c>
      <c r="G159" s="261"/>
      <c r="H159" s="261"/>
      <c r="I159" s="261"/>
      <c r="J159" s="225" t="s">
        <v>91</v>
      </c>
      <c r="K159" s="226">
        <v>43.287999999999997</v>
      </c>
      <c r="L159" s="262">
        <v>15.013999999999999</v>
      </c>
      <c r="M159" s="261"/>
      <c r="N159" s="262">
        <f t="shared" si="20"/>
        <v>649.92600000000004</v>
      </c>
      <c r="O159" s="261"/>
      <c r="P159" s="261"/>
      <c r="Q159" s="261"/>
      <c r="R159" s="153"/>
      <c r="T159" s="227" t="s">
        <v>12</v>
      </c>
      <c r="U159" s="228" t="s">
        <v>29</v>
      </c>
      <c r="V159" s="229">
        <v>0.378</v>
      </c>
      <c r="W159" s="229">
        <f t="shared" si="21"/>
        <v>16.362863999999998</v>
      </c>
      <c r="X159" s="229">
        <v>4.3899999999999998E-3</v>
      </c>
      <c r="Y159" s="229">
        <f t="shared" si="22"/>
        <v>0.19003431999999998</v>
      </c>
      <c r="Z159" s="229">
        <v>0</v>
      </c>
      <c r="AA159" s="230">
        <f t="shared" si="23"/>
        <v>0</v>
      </c>
      <c r="AR159" s="141" t="s">
        <v>92</v>
      </c>
      <c r="AT159" s="141" t="s">
        <v>90</v>
      </c>
      <c r="AU159" s="141" t="s">
        <v>93</v>
      </c>
      <c r="AY159" s="141" t="s">
        <v>89</v>
      </c>
      <c r="BE159" s="183">
        <f t="shared" si="24"/>
        <v>0</v>
      </c>
      <c r="BF159" s="183">
        <f t="shared" si="25"/>
        <v>649.92600000000004</v>
      </c>
      <c r="BG159" s="183">
        <f t="shared" si="26"/>
        <v>0</v>
      </c>
      <c r="BH159" s="183">
        <f t="shared" si="27"/>
        <v>0</v>
      </c>
      <c r="BI159" s="183">
        <f t="shared" si="28"/>
        <v>0</v>
      </c>
      <c r="BJ159" s="141" t="s">
        <v>93</v>
      </c>
      <c r="BK159" s="231">
        <f t="shared" si="29"/>
        <v>649.92600000000004</v>
      </c>
      <c r="BL159" s="141" t="s">
        <v>92</v>
      </c>
      <c r="BM159" s="141" t="s">
        <v>242</v>
      </c>
    </row>
    <row r="160" spans="2:65" s="150" customFormat="1" ht="22.5" customHeight="1" x14ac:dyDescent="0.2">
      <c r="B160" s="151"/>
      <c r="C160" s="223" t="s">
        <v>243</v>
      </c>
      <c r="D160" s="223" t="s">
        <v>90</v>
      </c>
      <c r="E160" s="224" t="s">
        <v>244</v>
      </c>
      <c r="F160" s="260" t="s">
        <v>245</v>
      </c>
      <c r="G160" s="261"/>
      <c r="H160" s="261"/>
      <c r="I160" s="261"/>
      <c r="J160" s="225" t="s">
        <v>91</v>
      </c>
      <c r="K160" s="226">
        <v>43.287999999999997</v>
      </c>
      <c r="L160" s="262">
        <v>4.7060000000000004</v>
      </c>
      <c r="M160" s="261"/>
      <c r="N160" s="262">
        <f t="shared" si="20"/>
        <v>203.71299999999999</v>
      </c>
      <c r="O160" s="261"/>
      <c r="P160" s="261"/>
      <c r="Q160" s="261"/>
      <c r="R160" s="153"/>
      <c r="T160" s="227" t="s">
        <v>12</v>
      </c>
      <c r="U160" s="228" t="s">
        <v>29</v>
      </c>
      <c r="V160" s="229">
        <v>0.26600000000000001</v>
      </c>
      <c r="W160" s="229">
        <f t="shared" si="21"/>
        <v>11.514607999999999</v>
      </c>
      <c r="X160" s="229">
        <v>0</v>
      </c>
      <c r="Y160" s="229">
        <f t="shared" si="22"/>
        <v>0</v>
      </c>
      <c r="Z160" s="229">
        <v>0</v>
      </c>
      <c r="AA160" s="230">
        <f t="shared" si="23"/>
        <v>0</v>
      </c>
      <c r="AR160" s="141" t="s">
        <v>92</v>
      </c>
      <c r="AT160" s="141" t="s">
        <v>90</v>
      </c>
      <c r="AU160" s="141" t="s">
        <v>93</v>
      </c>
      <c r="AY160" s="141" t="s">
        <v>89</v>
      </c>
      <c r="BE160" s="183">
        <f t="shared" si="24"/>
        <v>0</v>
      </c>
      <c r="BF160" s="183">
        <f t="shared" si="25"/>
        <v>203.71299999999999</v>
      </c>
      <c r="BG160" s="183">
        <f t="shared" si="26"/>
        <v>0</v>
      </c>
      <c r="BH160" s="183">
        <f t="shared" si="27"/>
        <v>0</v>
      </c>
      <c r="BI160" s="183">
        <f t="shared" si="28"/>
        <v>0</v>
      </c>
      <c r="BJ160" s="141" t="s">
        <v>93</v>
      </c>
      <c r="BK160" s="231">
        <f t="shared" si="29"/>
        <v>203.71299999999999</v>
      </c>
      <c r="BL160" s="141" t="s">
        <v>92</v>
      </c>
      <c r="BM160" s="141" t="s">
        <v>246</v>
      </c>
    </row>
    <row r="161" spans="2:65" s="150" customFormat="1" ht="31.5" customHeight="1" x14ac:dyDescent="0.2">
      <c r="B161" s="151"/>
      <c r="C161" s="223" t="s">
        <v>247</v>
      </c>
      <c r="D161" s="223" t="s">
        <v>90</v>
      </c>
      <c r="E161" s="224" t="s">
        <v>248</v>
      </c>
      <c r="F161" s="260" t="s">
        <v>249</v>
      </c>
      <c r="G161" s="261"/>
      <c r="H161" s="261"/>
      <c r="I161" s="261"/>
      <c r="J161" s="225" t="s">
        <v>91</v>
      </c>
      <c r="K161" s="226">
        <v>43.29</v>
      </c>
      <c r="L161" s="262">
        <v>8.3840000000000003</v>
      </c>
      <c r="M161" s="261"/>
      <c r="N161" s="262">
        <f t="shared" si="20"/>
        <v>362.94299999999998</v>
      </c>
      <c r="O161" s="261"/>
      <c r="P161" s="261"/>
      <c r="Q161" s="261"/>
      <c r="R161" s="153"/>
      <c r="T161" s="227" t="s">
        <v>12</v>
      </c>
      <c r="U161" s="228" t="s">
        <v>29</v>
      </c>
      <c r="V161" s="229">
        <v>0.47699999999999998</v>
      </c>
      <c r="W161" s="229">
        <f t="shared" si="21"/>
        <v>20.649329999999999</v>
      </c>
      <c r="X161" s="229">
        <v>3.8700000000000002E-3</v>
      </c>
      <c r="Y161" s="229">
        <f t="shared" si="22"/>
        <v>0.1675323</v>
      </c>
      <c r="Z161" s="229">
        <v>0</v>
      </c>
      <c r="AA161" s="230">
        <f t="shared" si="23"/>
        <v>0</v>
      </c>
      <c r="AR161" s="141" t="s">
        <v>92</v>
      </c>
      <c r="AT161" s="141" t="s">
        <v>90</v>
      </c>
      <c r="AU161" s="141" t="s">
        <v>93</v>
      </c>
      <c r="AY161" s="141" t="s">
        <v>89</v>
      </c>
      <c r="BE161" s="183">
        <f t="shared" si="24"/>
        <v>0</v>
      </c>
      <c r="BF161" s="183">
        <f t="shared" si="25"/>
        <v>362.94299999999998</v>
      </c>
      <c r="BG161" s="183">
        <f t="shared" si="26"/>
        <v>0</v>
      </c>
      <c r="BH161" s="183">
        <f t="shared" si="27"/>
        <v>0</v>
      </c>
      <c r="BI161" s="183">
        <f t="shared" si="28"/>
        <v>0</v>
      </c>
      <c r="BJ161" s="141" t="s">
        <v>93</v>
      </c>
      <c r="BK161" s="231">
        <f t="shared" si="29"/>
        <v>362.94299999999998</v>
      </c>
      <c r="BL161" s="141" t="s">
        <v>92</v>
      </c>
      <c r="BM161" s="141" t="s">
        <v>250</v>
      </c>
    </row>
    <row r="162" spans="2:65" s="150" customFormat="1" ht="31.5" customHeight="1" x14ac:dyDescent="0.2">
      <c r="B162" s="151"/>
      <c r="C162" s="223" t="s">
        <v>251</v>
      </c>
      <c r="D162" s="223" t="s">
        <v>90</v>
      </c>
      <c r="E162" s="224" t="s">
        <v>252</v>
      </c>
      <c r="F162" s="260" t="s">
        <v>253</v>
      </c>
      <c r="G162" s="261"/>
      <c r="H162" s="261"/>
      <c r="I162" s="261"/>
      <c r="J162" s="225" t="s">
        <v>91</v>
      </c>
      <c r="K162" s="226">
        <v>43.29</v>
      </c>
      <c r="L162" s="262">
        <v>2.2829999999999999</v>
      </c>
      <c r="M162" s="261"/>
      <c r="N162" s="262">
        <f t="shared" si="20"/>
        <v>98.831000000000003</v>
      </c>
      <c r="O162" s="261"/>
      <c r="P162" s="261"/>
      <c r="Q162" s="261"/>
      <c r="R162" s="153"/>
      <c r="T162" s="227" t="s">
        <v>12</v>
      </c>
      <c r="U162" s="228" t="s">
        <v>29</v>
      </c>
      <c r="V162" s="229">
        <v>0.158</v>
      </c>
      <c r="W162" s="229">
        <f t="shared" si="21"/>
        <v>6.8398199999999996</v>
      </c>
      <c r="X162" s="229">
        <v>0</v>
      </c>
      <c r="Y162" s="229">
        <f t="shared" si="22"/>
        <v>0</v>
      </c>
      <c r="Z162" s="229">
        <v>0</v>
      </c>
      <c r="AA162" s="230">
        <f t="shared" si="23"/>
        <v>0</v>
      </c>
      <c r="AR162" s="141" t="s">
        <v>92</v>
      </c>
      <c r="AT162" s="141" t="s">
        <v>90</v>
      </c>
      <c r="AU162" s="141" t="s">
        <v>93</v>
      </c>
      <c r="AY162" s="141" t="s">
        <v>89</v>
      </c>
      <c r="BE162" s="183">
        <f t="shared" si="24"/>
        <v>0</v>
      </c>
      <c r="BF162" s="183">
        <f t="shared" si="25"/>
        <v>98.831000000000003</v>
      </c>
      <c r="BG162" s="183">
        <f t="shared" si="26"/>
        <v>0</v>
      </c>
      <c r="BH162" s="183">
        <f t="shared" si="27"/>
        <v>0</v>
      </c>
      <c r="BI162" s="183">
        <f t="shared" si="28"/>
        <v>0</v>
      </c>
      <c r="BJ162" s="141" t="s">
        <v>93</v>
      </c>
      <c r="BK162" s="231">
        <f t="shared" si="29"/>
        <v>98.831000000000003</v>
      </c>
      <c r="BL162" s="141" t="s">
        <v>92</v>
      </c>
      <c r="BM162" s="141" t="s">
        <v>254</v>
      </c>
    </row>
    <row r="163" spans="2:65" s="150" customFormat="1" ht="44.25" customHeight="1" x14ac:dyDescent="0.2">
      <c r="B163" s="151"/>
      <c r="C163" s="223" t="s">
        <v>255</v>
      </c>
      <c r="D163" s="223" t="s">
        <v>90</v>
      </c>
      <c r="E163" s="224" t="s">
        <v>256</v>
      </c>
      <c r="F163" s="260" t="s">
        <v>257</v>
      </c>
      <c r="G163" s="261"/>
      <c r="H163" s="261"/>
      <c r="I163" s="261"/>
      <c r="J163" s="225" t="s">
        <v>108</v>
      </c>
      <c r="K163" s="226">
        <v>9.9000000000000005E-2</v>
      </c>
      <c r="L163" s="262">
        <v>1627.0170000000001</v>
      </c>
      <c r="M163" s="261"/>
      <c r="N163" s="262">
        <f t="shared" si="20"/>
        <v>161.07499999999999</v>
      </c>
      <c r="O163" s="261"/>
      <c r="P163" s="261"/>
      <c r="Q163" s="261"/>
      <c r="R163" s="153"/>
      <c r="T163" s="227" t="s">
        <v>12</v>
      </c>
      <c r="U163" s="228" t="s">
        <v>29</v>
      </c>
      <c r="V163" s="229">
        <v>35.758629999999997</v>
      </c>
      <c r="W163" s="229">
        <f t="shared" si="21"/>
        <v>3.5401043699999999</v>
      </c>
      <c r="X163" s="229">
        <v>1.01688</v>
      </c>
      <c r="Y163" s="229">
        <f t="shared" si="22"/>
        <v>0.10067112</v>
      </c>
      <c r="Z163" s="229">
        <v>0</v>
      </c>
      <c r="AA163" s="230">
        <f t="shared" si="23"/>
        <v>0</v>
      </c>
      <c r="AR163" s="141" t="s">
        <v>92</v>
      </c>
      <c r="AT163" s="141" t="s">
        <v>90</v>
      </c>
      <c r="AU163" s="141" t="s">
        <v>93</v>
      </c>
      <c r="AY163" s="141" t="s">
        <v>89</v>
      </c>
      <c r="BE163" s="183">
        <f t="shared" si="24"/>
        <v>0</v>
      </c>
      <c r="BF163" s="183">
        <f t="shared" si="25"/>
        <v>161.07499999999999</v>
      </c>
      <c r="BG163" s="183">
        <f t="shared" si="26"/>
        <v>0</v>
      </c>
      <c r="BH163" s="183">
        <f t="shared" si="27"/>
        <v>0</v>
      </c>
      <c r="BI163" s="183">
        <f t="shared" si="28"/>
        <v>0</v>
      </c>
      <c r="BJ163" s="141" t="s">
        <v>93</v>
      </c>
      <c r="BK163" s="231">
        <f t="shared" si="29"/>
        <v>161.07499999999999</v>
      </c>
      <c r="BL163" s="141" t="s">
        <v>92</v>
      </c>
      <c r="BM163" s="141" t="s">
        <v>258</v>
      </c>
    </row>
    <row r="164" spans="2:65" s="150" customFormat="1" ht="44.25" customHeight="1" x14ac:dyDescent="0.2">
      <c r="B164" s="151"/>
      <c r="C164" s="223" t="s">
        <v>259</v>
      </c>
      <c r="D164" s="223" t="s">
        <v>90</v>
      </c>
      <c r="E164" s="224" t="s">
        <v>260</v>
      </c>
      <c r="F164" s="260" t="s">
        <v>261</v>
      </c>
      <c r="G164" s="261"/>
      <c r="H164" s="261"/>
      <c r="I164" s="261"/>
      <c r="J164" s="225" t="s">
        <v>108</v>
      </c>
      <c r="K164" s="226">
        <v>9.9000000000000005E-2</v>
      </c>
      <c r="L164" s="262">
        <v>616.93399999999997</v>
      </c>
      <c r="M164" s="261"/>
      <c r="N164" s="262">
        <f t="shared" si="20"/>
        <v>61.076000000000001</v>
      </c>
      <c r="O164" s="261"/>
      <c r="P164" s="261"/>
      <c r="Q164" s="261"/>
      <c r="R164" s="153"/>
      <c r="T164" s="227" t="s">
        <v>12</v>
      </c>
      <c r="U164" s="228" t="s">
        <v>29</v>
      </c>
      <c r="V164" s="229">
        <v>35.760899999999999</v>
      </c>
      <c r="W164" s="229">
        <f t="shared" si="21"/>
        <v>3.5403291000000001</v>
      </c>
      <c r="X164" s="229">
        <v>1.6879999999999999E-2</v>
      </c>
      <c r="Y164" s="229">
        <f t="shared" si="22"/>
        <v>1.6711199999999999E-3</v>
      </c>
      <c r="Z164" s="229">
        <v>0</v>
      </c>
      <c r="AA164" s="230">
        <f t="shared" si="23"/>
        <v>0</v>
      </c>
      <c r="AR164" s="141" t="s">
        <v>92</v>
      </c>
      <c r="AT164" s="141" t="s">
        <v>90</v>
      </c>
      <c r="AU164" s="141" t="s">
        <v>93</v>
      </c>
      <c r="AY164" s="141" t="s">
        <v>89</v>
      </c>
      <c r="BE164" s="183">
        <f t="shared" si="24"/>
        <v>0</v>
      </c>
      <c r="BF164" s="183">
        <f t="shared" si="25"/>
        <v>61.076000000000001</v>
      </c>
      <c r="BG164" s="183">
        <f t="shared" si="26"/>
        <v>0</v>
      </c>
      <c r="BH164" s="183">
        <f t="shared" si="27"/>
        <v>0</v>
      </c>
      <c r="BI164" s="183">
        <f t="shared" si="28"/>
        <v>0</v>
      </c>
      <c r="BJ164" s="141" t="s">
        <v>93</v>
      </c>
      <c r="BK164" s="231">
        <f t="shared" si="29"/>
        <v>61.076000000000001</v>
      </c>
      <c r="BL164" s="141" t="s">
        <v>92</v>
      </c>
      <c r="BM164" s="141" t="s">
        <v>262</v>
      </c>
    </row>
    <row r="165" spans="2:65" s="150" customFormat="1" ht="44.25" customHeight="1" x14ac:dyDescent="0.2">
      <c r="B165" s="151"/>
      <c r="C165" s="223" t="s">
        <v>263</v>
      </c>
      <c r="D165" s="223" t="s">
        <v>90</v>
      </c>
      <c r="E165" s="224" t="s">
        <v>264</v>
      </c>
      <c r="F165" s="260" t="s">
        <v>265</v>
      </c>
      <c r="G165" s="261"/>
      <c r="H165" s="261"/>
      <c r="I165" s="261"/>
      <c r="J165" s="225" t="s">
        <v>108</v>
      </c>
      <c r="K165" s="226">
        <v>0.35599999999999998</v>
      </c>
      <c r="L165" s="262">
        <v>1475.3720000000001</v>
      </c>
      <c r="M165" s="261"/>
      <c r="N165" s="262">
        <f t="shared" si="20"/>
        <v>525.23199999999997</v>
      </c>
      <c r="O165" s="261"/>
      <c r="P165" s="261"/>
      <c r="Q165" s="261"/>
      <c r="R165" s="153"/>
      <c r="T165" s="227" t="s">
        <v>12</v>
      </c>
      <c r="U165" s="228" t="s">
        <v>29</v>
      </c>
      <c r="V165" s="229">
        <v>15.30485</v>
      </c>
      <c r="W165" s="229">
        <f t="shared" si="21"/>
        <v>5.4485266000000001</v>
      </c>
      <c r="X165" s="229">
        <v>1.20296</v>
      </c>
      <c r="Y165" s="229">
        <f t="shared" si="22"/>
        <v>0.42825375999999998</v>
      </c>
      <c r="Z165" s="229">
        <v>0</v>
      </c>
      <c r="AA165" s="230">
        <f t="shared" si="23"/>
        <v>0</v>
      </c>
      <c r="AR165" s="141" t="s">
        <v>92</v>
      </c>
      <c r="AT165" s="141" t="s">
        <v>90</v>
      </c>
      <c r="AU165" s="141" t="s">
        <v>93</v>
      </c>
      <c r="AY165" s="141" t="s">
        <v>89</v>
      </c>
      <c r="BE165" s="183">
        <f t="shared" si="24"/>
        <v>0</v>
      </c>
      <c r="BF165" s="183">
        <f t="shared" si="25"/>
        <v>525.23199999999997</v>
      </c>
      <c r="BG165" s="183">
        <f t="shared" si="26"/>
        <v>0</v>
      </c>
      <c r="BH165" s="183">
        <f t="shared" si="27"/>
        <v>0</v>
      </c>
      <c r="BI165" s="183">
        <f t="shared" si="28"/>
        <v>0</v>
      </c>
      <c r="BJ165" s="141" t="s">
        <v>93</v>
      </c>
      <c r="BK165" s="231">
        <f t="shared" si="29"/>
        <v>525.23199999999997</v>
      </c>
      <c r="BL165" s="141" t="s">
        <v>92</v>
      </c>
      <c r="BM165" s="141" t="s">
        <v>266</v>
      </c>
    </row>
    <row r="166" spans="2:65" s="150" customFormat="1" ht="57" customHeight="1" x14ac:dyDescent="0.2">
      <c r="B166" s="151"/>
      <c r="C166" s="223" t="s">
        <v>267</v>
      </c>
      <c r="D166" s="223" t="s">
        <v>90</v>
      </c>
      <c r="E166" s="224" t="s">
        <v>268</v>
      </c>
      <c r="F166" s="260" t="s">
        <v>269</v>
      </c>
      <c r="G166" s="261"/>
      <c r="H166" s="261"/>
      <c r="I166" s="261"/>
      <c r="J166" s="225" t="s">
        <v>108</v>
      </c>
      <c r="K166" s="226">
        <v>0.35599999999999998</v>
      </c>
      <c r="L166" s="262">
        <v>229.304</v>
      </c>
      <c r="M166" s="261"/>
      <c r="N166" s="262">
        <f t="shared" si="20"/>
        <v>81.632000000000005</v>
      </c>
      <c r="O166" s="261"/>
      <c r="P166" s="261"/>
      <c r="Q166" s="261"/>
      <c r="R166" s="153"/>
      <c r="T166" s="227" t="s">
        <v>12</v>
      </c>
      <c r="U166" s="228" t="s">
        <v>29</v>
      </c>
      <c r="V166" s="229">
        <v>15.200329999999999</v>
      </c>
      <c r="W166" s="229">
        <f t="shared" si="21"/>
        <v>5.4113174799999992</v>
      </c>
      <c r="X166" s="229">
        <v>3.7399999999999998E-3</v>
      </c>
      <c r="Y166" s="229">
        <f t="shared" si="22"/>
        <v>1.3314399999999999E-3</v>
      </c>
      <c r="Z166" s="229">
        <v>0</v>
      </c>
      <c r="AA166" s="230">
        <f t="shared" si="23"/>
        <v>0</v>
      </c>
      <c r="AR166" s="141" t="s">
        <v>92</v>
      </c>
      <c r="AT166" s="141" t="s">
        <v>90</v>
      </c>
      <c r="AU166" s="141" t="s">
        <v>93</v>
      </c>
      <c r="AY166" s="141" t="s">
        <v>89</v>
      </c>
      <c r="BE166" s="183">
        <f t="shared" si="24"/>
        <v>0</v>
      </c>
      <c r="BF166" s="183">
        <f t="shared" si="25"/>
        <v>81.632000000000005</v>
      </c>
      <c r="BG166" s="183">
        <f t="shared" si="26"/>
        <v>0</v>
      </c>
      <c r="BH166" s="183">
        <f t="shared" si="27"/>
        <v>0</v>
      </c>
      <c r="BI166" s="183">
        <f t="shared" si="28"/>
        <v>0</v>
      </c>
      <c r="BJ166" s="141" t="s">
        <v>93</v>
      </c>
      <c r="BK166" s="231">
        <f t="shared" si="29"/>
        <v>81.632000000000005</v>
      </c>
      <c r="BL166" s="141" t="s">
        <v>92</v>
      </c>
      <c r="BM166" s="141" t="s">
        <v>270</v>
      </c>
    </row>
    <row r="167" spans="2:65" s="216" customFormat="1" ht="29.85" customHeight="1" x14ac:dyDescent="0.2">
      <c r="B167" s="213"/>
      <c r="C167" s="214"/>
      <c r="D167" s="192" t="s">
        <v>113</v>
      </c>
      <c r="E167" s="192"/>
      <c r="F167" s="192"/>
      <c r="G167" s="192"/>
      <c r="H167" s="192"/>
      <c r="I167" s="192"/>
      <c r="J167" s="192"/>
      <c r="K167" s="192"/>
      <c r="L167" s="192"/>
      <c r="M167" s="192"/>
      <c r="N167" s="278">
        <f>BK167</f>
        <v>527.56200000000001</v>
      </c>
      <c r="O167" s="278"/>
      <c r="P167" s="278"/>
      <c r="Q167" s="278"/>
      <c r="R167" s="215"/>
      <c r="T167" s="217"/>
      <c r="U167" s="214"/>
      <c r="V167" s="214"/>
      <c r="W167" s="218">
        <f>SUM(W168:W169)</f>
        <v>19.01079</v>
      </c>
      <c r="X167" s="214"/>
      <c r="Y167" s="218">
        <f>SUM(Y168:Y169)</f>
        <v>6.5822099999999999</v>
      </c>
      <c r="Z167" s="214"/>
      <c r="AA167" s="219">
        <f>SUM(AA168:AA169)</f>
        <v>0</v>
      </c>
      <c r="AR167" s="220" t="s">
        <v>50</v>
      </c>
      <c r="AT167" s="221" t="s">
        <v>48</v>
      </c>
      <c r="AU167" s="221" t="s">
        <v>50</v>
      </c>
      <c r="AY167" s="220" t="s">
        <v>89</v>
      </c>
      <c r="BK167" s="222">
        <f>SUM(BK168:BK169)</f>
        <v>527.56200000000001</v>
      </c>
    </row>
    <row r="168" spans="2:65" s="150" customFormat="1" ht="31.5" customHeight="1" x14ac:dyDescent="0.2">
      <c r="B168" s="151"/>
      <c r="C168" s="223" t="s">
        <v>271</v>
      </c>
      <c r="D168" s="223" t="s">
        <v>90</v>
      </c>
      <c r="E168" s="224" t="s">
        <v>272</v>
      </c>
      <c r="F168" s="260" t="s">
        <v>273</v>
      </c>
      <c r="G168" s="261"/>
      <c r="H168" s="261"/>
      <c r="I168" s="261"/>
      <c r="J168" s="225" t="s">
        <v>132</v>
      </c>
      <c r="K168" s="226">
        <v>3</v>
      </c>
      <c r="L168" s="262">
        <v>132.00899999999999</v>
      </c>
      <c r="M168" s="261"/>
      <c r="N168" s="262">
        <f>ROUND(L168*K168,3)</f>
        <v>396.02699999999999</v>
      </c>
      <c r="O168" s="261"/>
      <c r="P168" s="261"/>
      <c r="Q168" s="261"/>
      <c r="R168" s="153"/>
      <c r="T168" s="227" t="s">
        <v>12</v>
      </c>
      <c r="U168" s="228" t="s">
        <v>29</v>
      </c>
      <c r="V168" s="229">
        <v>3.1671</v>
      </c>
      <c r="W168" s="229">
        <f>V168*K168</f>
        <v>9.5013000000000005</v>
      </c>
      <c r="X168" s="229">
        <v>2.19407</v>
      </c>
      <c r="Y168" s="229">
        <f>X168*K168</f>
        <v>6.5822099999999999</v>
      </c>
      <c r="Z168" s="229">
        <v>0</v>
      </c>
      <c r="AA168" s="230">
        <f>Z168*K168</f>
        <v>0</v>
      </c>
      <c r="AR168" s="141" t="s">
        <v>92</v>
      </c>
      <c r="AT168" s="141" t="s">
        <v>90</v>
      </c>
      <c r="AU168" s="141" t="s">
        <v>93</v>
      </c>
      <c r="AY168" s="141" t="s">
        <v>89</v>
      </c>
      <c r="BE168" s="183">
        <f>IF(U168="základná",N168,0)</f>
        <v>0</v>
      </c>
      <c r="BF168" s="183">
        <f>IF(U168="znížená",N168,0)</f>
        <v>396.02699999999999</v>
      </c>
      <c r="BG168" s="183">
        <f>IF(U168="zákl. prenesená",N168,0)</f>
        <v>0</v>
      </c>
      <c r="BH168" s="183">
        <f>IF(U168="zníž. prenesená",N168,0)</f>
        <v>0</v>
      </c>
      <c r="BI168" s="183">
        <f>IF(U168="nulová",N168,0)</f>
        <v>0</v>
      </c>
      <c r="BJ168" s="141" t="s">
        <v>93</v>
      </c>
      <c r="BK168" s="231">
        <f>ROUND(L168*K168,3)</f>
        <v>396.02699999999999</v>
      </c>
      <c r="BL168" s="141" t="s">
        <v>92</v>
      </c>
      <c r="BM168" s="141" t="s">
        <v>274</v>
      </c>
    </row>
    <row r="169" spans="2:65" s="150" customFormat="1" ht="31.5" customHeight="1" x14ac:dyDescent="0.2">
      <c r="B169" s="151"/>
      <c r="C169" s="223" t="s">
        <v>275</v>
      </c>
      <c r="D169" s="223" t="s">
        <v>90</v>
      </c>
      <c r="E169" s="224" t="s">
        <v>276</v>
      </c>
      <c r="F169" s="260" t="s">
        <v>277</v>
      </c>
      <c r="G169" s="261"/>
      <c r="H169" s="261"/>
      <c r="I169" s="261"/>
      <c r="J169" s="225" t="s">
        <v>132</v>
      </c>
      <c r="K169" s="226">
        <v>3</v>
      </c>
      <c r="L169" s="262">
        <v>43.844999999999999</v>
      </c>
      <c r="M169" s="261"/>
      <c r="N169" s="262">
        <f>ROUND(L169*K169,3)</f>
        <v>131.535</v>
      </c>
      <c r="O169" s="261"/>
      <c r="P169" s="261"/>
      <c r="Q169" s="261"/>
      <c r="R169" s="153"/>
      <c r="T169" s="227" t="s">
        <v>12</v>
      </c>
      <c r="U169" s="228" t="s">
        <v>29</v>
      </c>
      <c r="V169" s="229">
        <v>3.1698300000000001</v>
      </c>
      <c r="W169" s="229">
        <f>V169*K169</f>
        <v>9.5094899999999996</v>
      </c>
      <c r="X169" s="229">
        <v>0</v>
      </c>
      <c r="Y169" s="229">
        <f>X169*K169</f>
        <v>0</v>
      </c>
      <c r="Z169" s="229">
        <v>0</v>
      </c>
      <c r="AA169" s="230">
        <f>Z169*K169</f>
        <v>0</v>
      </c>
      <c r="AR169" s="141" t="s">
        <v>92</v>
      </c>
      <c r="AT169" s="141" t="s">
        <v>90</v>
      </c>
      <c r="AU169" s="141" t="s">
        <v>93</v>
      </c>
      <c r="AY169" s="141" t="s">
        <v>89</v>
      </c>
      <c r="BE169" s="183">
        <f>IF(U169="základná",N169,0)</f>
        <v>0</v>
      </c>
      <c r="BF169" s="183">
        <f>IF(U169="znížená",N169,0)</f>
        <v>131.535</v>
      </c>
      <c r="BG169" s="183">
        <f>IF(U169="zákl. prenesená",N169,0)</f>
        <v>0</v>
      </c>
      <c r="BH169" s="183">
        <f>IF(U169="zníž. prenesená",N169,0)</f>
        <v>0</v>
      </c>
      <c r="BI169" s="183">
        <f>IF(U169="nulová",N169,0)</f>
        <v>0</v>
      </c>
      <c r="BJ169" s="141" t="s">
        <v>93</v>
      </c>
      <c r="BK169" s="231">
        <f>ROUND(L169*K169,3)</f>
        <v>131.535</v>
      </c>
      <c r="BL169" s="141" t="s">
        <v>92</v>
      </c>
      <c r="BM169" s="141" t="s">
        <v>278</v>
      </c>
    </row>
    <row r="170" spans="2:65" s="216" customFormat="1" ht="29.85" customHeight="1" x14ac:dyDescent="0.2">
      <c r="B170" s="213"/>
      <c r="C170" s="214"/>
      <c r="D170" s="192" t="s">
        <v>72</v>
      </c>
      <c r="E170" s="192"/>
      <c r="F170" s="192"/>
      <c r="G170" s="192"/>
      <c r="H170" s="192"/>
      <c r="I170" s="192"/>
      <c r="J170" s="192"/>
      <c r="K170" s="192"/>
      <c r="L170" s="192"/>
      <c r="M170" s="192"/>
      <c r="N170" s="278">
        <f>BK170</f>
        <v>2756.9809999999998</v>
      </c>
      <c r="O170" s="278"/>
      <c r="P170" s="278"/>
      <c r="Q170" s="278"/>
      <c r="R170" s="215"/>
      <c r="T170" s="217"/>
      <c r="U170" s="214"/>
      <c r="V170" s="214"/>
      <c r="W170" s="218">
        <f>SUM(W171:W175)</f>
        <v>56.943740000000005</v>
      </c>
      <c r="X170" s="214"/>
      <c r="Y170" s="218">
        <f>SUM(Y171:Y175)</f>
        <v>1.23E-3</v>
      </c>
      <c r="Z170" s="214"/>
      <c r="AA170" s="219">
        <f>SUM(AA171:AA175)</f>
        <v>0</v>
      </c>
      <c r="AR170" s="220" t="s">
        <v>50</v>
      </c>
      <c r="AT170" s="221" t="s">
        <v>48</v>
      </c>
      <c r="AU170" s="221" t="s">
        <v>50</v>
      </c>
      <c r="AY170" s="220" t="s">
        <v>89</v>
      </c>
      <c r="BK170" s="222">
        <f>SUM(BK171:BK175)</f>
        <v>2756.9809999999998</v>
      </c>
    </row>
    <row r="171" spans="2:65" s="150" customFormat="1" ht="31.5" customHeight="1" x14ac:dyDescent="0.2">
      <c r="B171" s="151"/>
      <c r="C171" s="223" t="s">
        <v>279</v>
      </c>
      <c r="D171" s="223" t="s">
        <v>90</v>
      </c>
      <c r="E171" s="224" t="s">
        <v>104</v>
      </c>
      <c r="F171" s="260" t="s">
        <v>105</v>
      </c>
      <c r="G171" s="261"/>
      <c r="H171" s="261"/>
      <c r="I171" s="261"/>
      <c r="J171" s="225" t="s">
        <v>102</v>
      </c>
      <c r="K171" s="226">
        <v>41</v>
      </c>
      <c r="L171" s="262">
        <v>3.4620000000000002</v>
      </c>
      <c r="M171" s="261"/>
      <c r="N171" s="262">
        <f>ROUND(L171*K171,3)</f>
        <v>141.94200000000001</v>
      </c>
      <c r="O171" s="261"/>
      <c r="P171" s="261"/>
      <c r="Q171" s="261"/>
      <c r="R171" s="153"/>
      <c r="T171" s="227" t="s">
        <v>12</v>
      </c>
      <c r="U171" s="228" t="s">
        <v>29</v>
      </c>
      <c r="V171" s="229">
        <v>0.185</v>
      </c>
      <c r="W171" s="229">
        <f>V171*K171</f>
        <v>7.585</v>
      </c>
      <c r="X171" s="229">
        <v>0</v>
      </c>
      <c r="Y171" s="229">
        <f>X171*K171</f>
        <v>0</v>
      </c>
      <c r="Z171" s="229">
        <v>0</v>
      </c>
      <c r="AA171" s="230">
        <f>Z171*K171</f>
        <v>0</v>
      </c>
      <c r="AR171" s="141" t="s">
        <v>92</v>
      </c>
      <c r="AT171" s="141" t="s">
        <v>90</v>
      </c>
      <c r="AU171" s="141" t="s">
        <v>93</v>
      </c>
      <c r="AY171" s="141" t="s">
        <v>89</v>
      </c>
      <c r="BE171" s="183">
        <f>IF(U171="základná",N171,0)</f>
        <v>0</v>
      </c>
      <c r="BF171" s="183">
        <f>IF(U171="znížená",N171,0)</f>
        <v>141.94200000000001</v>
      </c>
      <c r="BG171" s="183">
        <f>IF(U171="zákl. prenesená",N171,0)</f>
        <v>0</v>
      </c>
      <c r="BH171" s="183">
        <f>IF(U171="zníž. prenesená",N171,0)</f>
        <v>0</v>
      </c>
      <c r="BI171" s="183">
        <f>IF(U171="nulová",N171,0)</f>
        <v>0</v>
      </c>
      <c r="BJ171" s="141" t="s">
        <v>93</v>
      </c>
      <c r="BK171" s="231">
        <f>ROUND(L171*K171,3)</f>
        <v>141.94200000000001</v>
      </c>
      <c r="BL171" s="141" t="s">
        <v>92</v>
      </c>
      <c r="BM171" s="141" t="s">
        <v>280</v>
      </c>
    </row>
    <row r="172" spans="2:65" s="150" customFormat="1" ht="31.5" customHeight="1" x14ac:dyDescent="0.2">
      <c r="B172" s="151"/>
      <c r="C172" s="223" t="s">
        <v>281</v>
      </c>
      <c r="D172" s="223" t="s">
        <v>90</v>
      </c>
      <c r="E172" s="224" t="s">
        <v>282</v>
      </c>
      <c r="F172" s="260" t="s">
        <v>283</v>
      </c>
      <c r="G172" s="261"/>
      <c r="H172" s="261"/>
      <c r="I172" s="261"/>
      <c r="J172" s="225" t="s">
        <v>102</v>
      </c>
      <c r="K172" s="226">
        <v>41</v>
      </c>
      <c r="L172" s="262">
        <v>8.0619999999999994</v>
      </c>
      <c r="M172" s="261"/>
      <c r="N172" s="262">
        <f>ROUND(L172*K172,3)</f>
        <v>330.54199999999997</v>
      </c>
      <c r="O172" s="261"/>
      <c r="P172" s="261"/>
      <c r="Q172" s="261"/>
      <c r="R172" s="153"/>
      <c r="T172" s="227" t="s">
        <v>12</v>
      </c>
      <c r="U172" s="228" t="s">
        <v>29</v>
      </c>
      <c r="V172" s="229">
        <v>0.29099999999999998</v>
      </c>
      <c r="W172" s="229">
        <f>V172*K172</f>
        <v>11.930999999999999</v>
      </c>
      <c r="X172" s="229">
        <v>3.0000000000000001E-5</v>
      </c>
      <c r="Y172" s="229">
        <f>X172*K172</f>
        <v>1.23E-3</v>
      </c>
      <c r="Z172" s="229">
        <v>0</v>
      </c>
      <c r="AA172" s="230">
        <f>Z172*K172</f>
        <v>0</v>
      </c>
      <c r="AR172" s="141" t="s">
        <v>92</v>
      </c>
      <c r="AT172" s="141" t="s">
        <v>90</v>
      </c>
      <c r="AU172" s="141" t="s">
        <v>93</v>
      </c>
      <c r="AY172" s="141" t="s">
        <v>89</v>
      </c>
      <c r="BE172" s="183">
        <f>IF(U172="základná",N172,0)</f>
        <v>0</v>
      </c>
      <c r="BF172" s="183">
        <f>IF(U172="znížená",N172,0)</f>
        <v>330.54199999999997</v>
      </c>
      <c r="BG172" s="183">
        <f>IF(U172="zákl. prenesená",N172,0)</f>
        <v>0</v>
      </c>
      <c r="BH172" s="183">
        <f>IF(U172="zníž. prenesená",N172,0)</f>
        <v>0</v>
      </c>
      <c r="BI172" s="183">
        <f>IF(U172="nulová",N172,0)</f>
        <v>0</v>
      </c>
      <c r="BJ172" s="141" t="s">
        <v>93</v>
      </c>
      <c r="BK172" s="231">
        <f>ROUND(L172*K172,3)</f>
        <v>330.54199999999997</v>
      </c>
      <c r="BL172" s="141" t="s">
        <v>92</v>
      </c>
      <c r="BM172" s="141" t="s">
        <v>284</v>
      </c>
    </row>
    <row r="173" spans="2:65" s="150" customFormat="1" ht="31.5" customHeight="1" x14ac:dyDescent="0.2">
      <c r="B173" s="151"/>
      <c r="C173" s="223" t="s">
        <v>285</v>
      </c>
      <c r="D173" s="223" t="s">
        <v>90</v>
      </c>
      <c r="E173" s="224" t="s">
        <v>286</v>
      </c>
      <c r="F173" s="260" t="s">
        <v>287</v>
      </c>
      <c r="G173" s="261"/>
      <c r="H173" s="261"/>
      <c r="I173" s="261"/>
      <c r="J173" s="225" t="s">
        <v>108</v>
      </c>
      <c r="K173" s="226">
        <v>42.63</v>
      </c>
      <c r="L173" s="262">
        <v>13.031000000000001</v>
      </c>
      <c r="M173" s="261"/>
      <c r="N173" s="262">
        <f>ROUND(L173*K173,3)</f>
        <v>555.51199999999994</v>
      </c>
      <c r="O173" s="261"/>
      <c r="P173" s="261"/>
      <c r="Q173" s="261"/>
      <c r="R173" s="153"/>
      <c r="T173" s="227" t="s">
        <v>12</v>
      </c>
      <c r="U173" s="228" t="s">
        <v>29</v>
      </c>
      <c r="V173" s="229">
        <v>0.59799999999999998</v>
      </c>
      <c r="W173" s="229">
        <f>V173*K173</f>
        <v>25.492740000000001</v>
      </c>
      <c r="X173" s="229">
        <v>0</v>
      </c>
      <c r="Y173" s="229">
        <f>X173*K173</f>
        <v>0</v>
      </c>
      <c r="Z173" s="229">
        <v>0</v>
      </c>
      <c r="AA173" s="230">
        <f>Z173*K173</f>
        <v>0</v>
      </c>
      <c r="AR173" s="141" t="s">
        <v>92</v>
      </c>
      <c r="AT173" s="141" t="s">
        <v>90</v>
      </c>
      <c r="AU173" s="141" t="s">
        <v>93</v>
      </c>
      <c r="AY173" s="141" t="s">
        <v>89</v>
      </c>
      <c r="BE173" s="183">
        <f>IF(U173="základná",N173,0)</f>
        <v>0</v>
      </c>
      <c r="BF173" s="183">
        <f>IF(U173="znížená",N173,0)</f>
        <v>555.51199999999994</v>
      </c>
      <c r="BG173" s="183">
        <f>IF(U173="zákl. prenesená",N173,0)</f>
        <v>0</v>
      </c>
      <c r="BH173" s="183">
        <f>IF(U173="zníž. prenesená",N173,0)</f>
        <v>0</v>
      </c>
      <c r="BI173" s="183">
        <f>IF(U173="nulová",N173,0)</f>
        <v>0</v>
      </c>
      <c r="BJ173" s="141" t="s">
        <v>93</v>
      </c>
      <c r="BK173" s="231">
        <f>ROUND(L173*K173,3)</f>
        <v>555.51199999999994</v>
      </c>
      <c r="BL173" s="141" t="s">
        <v>92</v>
      </c>
      <c r="BM173" s="141" t="s">
        <v>288</v>
      </c>
    </row>
    <row r="174" spans="2:65" s="150" customFormat="1" ht="31.5" customHeight="1" x14ac:dyDescent="0.2">
      <c r="B174" s="151"/>
      <c r="C174" s="223" t="s">
        <v>289</v>
      </c>
      <c r="D174" s="223" t="s">
        <v>90</v>
      </c>
      <c r="E174" s="224" t="s">
        <v>290</v>
      </c>
      <c r="F174" s="260" t="s">
        <v>291</v>
      </c>
      <c r="G174" s="261"/>
      <c r="H174" s="261"/>
      <c r="I174" s="261"/>
      <c r="J174" s="225" t="s">
        <v>108</v>
      </c>
      <c r="K174" s="226">
        <v>1705</v>
      </c>
      <c r="L174" s="262">
        <v>0.439</v>
      </c>
      <c r="M174" s="261"/>
      <c r="N174" s="262">
        <f>ROUND(L174*K174,3)</f>
        <v>748.495</v>
      </c>
      <c r="O174" s="261"/>
      <c r="P174" s="261"/>
      <c r="Q174" s="261"/>
      <c r="R174" s="153"/>
      <c r="T174" s="227" t="s">
        <v>12</v>
      </c>
      <c r="U174" s="228" t="s">
        <v>29</v>
      </c>
      <c r="V174" s="229">
        <v>7.0000000000000001E-3</v>
      </c>
      <c r="W174" s="229">
        <f>V174*K174</f>
        <v>11.935</v>
      </c>
      <c r="X174" s="229">
        <v>0</v>
      </c>
      <c r="Y174" s="229">
        <f>X174*K174</f>
        <v>0</v>
      </c>
      <c r="Z174" s="229">
        <v>0</v>
      </c>
      <c r="AA174" s="230">
        <f>Z174*K174</f>
        <v>0</v>
      </c>
      <c r="AR174" s="141" t="s">
        <v>92</v>
      </c>
      <c r="AT174" s="141" t="s">
        <v>90</v>
      </c>
      <c r="AU174" s="141" t="s">
        <v>93</v>
      </c>
      <c r="AY174" s="141" t="s">
        <v>89</v>
      </c>
      <c r="BE174" s="183">
        <f>IF(U174="základná",N174,0)</f>
        <v>0</v>
      </c>
      <c r="BF174" s="183">
        <f>IF(U174="znížená",N174,0)</f>
        <v>748.495</v>
      </c>
      <c r="BG174" s="183">
        <f>IF(U174="zákl. prenesená",N174,0)</f>
        <v>0</v>
      </c>
      <c r="BH174" s="183">
        <f>IF(U174="zníž. prenesená",N174,0)</f>
        <v>0</v>
      </c>
      <c r="BI174" s="183">
        <f>IF(U174="nulová",N174,0)</f>
        <v>0</v>
      </c>
      <c r="BJ174" s="141" t="s">
        <v>93</v>
      </c>
      <c r="BK174" s="231">
        <f>ROUND(L174*K174,3)</f>
        <v>748.495</v>
      </c>
      <c r="BL174" s="141" t="s">
        <v>92</v>
      </c>
      <c r="BM174" s="141" t="s">
        <v>292</v>
      </c>
    </row>
    <row r="175" spans="2:65" s="150" customFormat="1" ht="31.5" customHeight="1" x14ac:dyDescent="0.2">
      <c r="B175" s="151"/>
      <c r="C175" s="223" t="s">
        <v>293</v>
      </c>
      <c r="D175" s="223" t="s">
        <v>90</v>
      </c>
      <c r="E175" s="224" t="s">
        <v>294</v>
      </c>
      <c r="F175" s="260" t="s">
        <v>295</v>
      </c>
      <c r="G175" s="261"/>
      <c r="H175" s="261"/>
      <c r="I175" s="261"/>
      <c r="J175" s="225" t="s">
        <v>108</v>
      </c>
      <c r="K175" s="226">
        <v>42.63</v>
      </c>
      <c r="L175" s="262">
        <v>23</v>
      </c>
      <c r="M175" s="261"/>
      <c r="N175" s="262">
        <f>ROUND(L175*K175,3)</f>
        <v>980.49</v>
      </c>
      <c r="O175" s="261"/>
      <c r="P175" s="261"/>
      <c r="Q175" s="261"/>
      <c r="R175" s="153"/>
      <c r="T175" s="227" t="s">
        <v>12</v>
      </c>
      <c r="U175" s="228" t="s">
        <v>29</v>
      </c>
      <c r="V175" s="229">
        <v>0</v>
      </c>
      <c r="W175" s="229">
        <f>V175*K175</f>
        <v>0</v>
      </c>
      <c r="X175" s="229">
        <v>0</v>
      </c>
      <c r="Y175" s="229">
        <f>X175*K175</f>
        <v>0</v>
      </c>
      <c r="Z175" s="229">
        <v>0</v>
      </c>
      <c r="AA175" s="230">
        <f>Z175*K175</f>
        <v>0</v>
      </c>
      <c r="AR175" s="141" t="s">
        <v>92</v>
      </c>
      <c r="AT175" s="141" t="s">
        <v>90</v>
      </c>
      <c r="AU175" s="141" t="s">
        <v>93</v>
      </c>
      <c r="AY175" s="141" t="s">
        <v>89</v>
      </c>
      <c r="BE175" s="183">
        <f>IF(U175="základná",N175,0)</f>
        <v>0</v>
      </c>
      <c r="BF175" s="183">
        <f>IF(U175="znížená",N175,0)</f>
        <v>980.49</v>
      </c>
      <c r="BG175" s="183">
        <f>IF(U175="zákl. prenesená",N175,0)</f>
        <v>0</v>
      </c>
      <c r="BH175" s="183">
        <f>IF(U175="zníž. prenesená",N175,0)</f>
        <v>0</v>
      </c>
      <c r="BI175" s="183">
        <f>IF(U175="nulová",N175,0)</f>
        <v>0</v>
      </c>
      <c r="BJ175" s="141" t="s">
        <v>93</v>
      </c>
      <c r="BK175" s="231">
        <f>ROUND(L175*K175,3)</f>
        <v>980.49</v>
      </c>
      <c r="BL175" s="141" t="s">
        <v>92</v>
      </c>
      <c r="BM175" s="141" t="s">
        <v>296</v>
      </c>
    </row>
    <row r="176" spans="2:65" s="216" customFormat="1" ht="29.85" customHeight="1" x14ac:dyDescent="0.2">
      <c r="B176" s="213"/>
      <c r="C176" s="214"/>
      <c r="D176" s="192" t="s">
        <v>73</v>
      </c>
      <c r="E176" s="192"/>
      <c r="F176" s="192"/>
      <c r="G176" s="192"/>
      <c r="H176" s="192"/>
      <c r="I176" s="192"/>
      <c r="J176" s="192"/>
      <c r="K176" s="192"/>
      <c r="L176" s="192"/>
      <c r="M176" s="192"/>
      <c r="N176" s="278">
        <f>BK176</f>
        <v>2668.2080000000001</v>
      </c>
      <c r="O176" s="278"/>
      <c r="P176" s="278"/>
      <c r="Q176" s="278"/>
      <c r="R176" s="215"/>
      <c r="T176" s="217"/>
      <c r="U176" s="214"/>
      <c r="V176" s="214"/>
      <c r="W176" s="218">
        <f>W177</f>
        <v>215.32255199999997</v>
      </c>
      <c r="X176" s="214"/>
      <c r="Y176" s="218">
        <f>Y177</f>
        <v>0</v>
      </c>
      <c r="Z176" s="214"/>
      <c r="AA176" s="219">
        <f>AA177</f>
        <v>0</v>
      </c>
      <c r="AR176" s="220" t="s">
        <v>50</v>
      </c>
      <c r="AT176" s="221" t="s">
        <v>48</v>
      </c>
      <c r="AU176" s="221" t="s">
        <v>50</v>
      </c>
      <c r="AY176" s="220" t="s">
        <v>89</v>
      </c>
      <c r="BK176" s="222">
        <f>BK177</f>
        <v>2668.2080000000001</v>
      </c>
    </row>
    <row r="177" spans="2:65" s="150" customFormat="1" ht="44.25" customHeight="1" x14ac:dyDescent="0.2">
      <c r="B177" s="151"/>
      <c r="C177" s="223" t="s">
        <v>297</v>
      </c>
      <c r="D177" s="223" t="s">
        <v>90</v>
      </c>
      <c r="E177" s="224" t="s">
        <v>298</v>
      </c>
      <c r="F177" s="260" t="s">
        <v>299</v>
      </c>
      <c r="G177" s="261"/>
      <c r="H177" s="261"/>
      <c r="I177" s="261"/>
      <c r="J177" s="225" t="s">
        <v>108</v>
      </c>
      <c r="K177" s="226">
        <v>373.17599999999999</v>
      </c>
      <c r="L177" s="262">
        <v>7.15</v>
      </c>
      <c r="M177" s="261"/>
      <c r="N177" s="262">
        <f>ROUND(L177*K177,3)</f>
        <v>2668.2080000000001</v>
      </c>
      <c r="O177" s="261"/>
      <c r="P177" s="261"/>
      <c r="Q177" s="261"/>
      <c r="R177" s="153"/>
      <c r="T177" s="227" t="s">
        <v>12</v>
      </c>
      <c r="U177" s="228" t="s">
        <v>29</v>
      </c>
      <c r="V177" s="229">
        <v>0.57699999999999996</v>
      </c>
      <c r="W177" s="229">
        <f>V177*K177</f>
        <v>215.32255199999997</v>
      </c>
      <c r="X177" s="229">
        <v>0</v>
      </c>
      <c r="Y177" s="229">
        <f>X177*K177</f>
        <v>0</v>
      </c>
      <c r="Z177" s="229">
        <v>0</v>
      </c>
      <c r="AA177" s="230">
        <f>Z177*K177</f>
        <v>0</v>
      </c>
      <c r="AR177" s="141" t="s">
        <v>92</v>
      </c>
      <c r="AT177" s="141" t="s">
        <v>90</v>
      </c>
      <c r="AU177" s="141" t="s">
        <v>93</v>
      </c>
      <c r="AY177" s="141" t="s">
        <v>89</v>
      </c>
      <c r="BE177" s="183">
        <f>IF(U177="základná",N177,0)</f>
        <v>0</v>
      </c>
      <c r="BF177" s="183">
        <f>IF(U177="znížená",N177,0)</f>
        <v>2668.2080000000001</v>
      </c>
      <c r="BG177" s="183">
        <f>IF(U177="zákl. prenesená",N177,0)</f>
        <v>0</v>
      </c>
      <c r="BH177" s="183">
        <f>IF(U177="zníž. prenesená",N177,0)</f>
        <v>0</v>
      </c>
      <c r="BI177" s="183">
        <f>IF(U177="nulová",N177,0)</f>
        <v>0</v>
      </c>
      <c r="BJ177" s="141" t="s">
        <v>93</v>
      </c>
      <c r="BK177" s="231">
        <f>ROUND(L177*K177,3)</f>
        <v>2668.2080000000001</v>
      </c>
      <c r="BL177" s="141" t="s">
        <v>92</v>
      </c>
      <c r="BM177" s="141" t="s">
        <v>300</v>
      </c>
    </row>
    <row r="178" spans="2:65" s="216" customFormat="1" ht="37.35" customHeight="1" x14ac:dyDescent="0.2">
      <c r="B178" s="213"/>
      <c r="C178" s="214"/>
      <c r="D178" s="186" t="s">
        <v>114</v>
      </c>
      <c r="E178" s="186"/>
      <c r="F178" s="186"/>
      <c r="G178" s="186"/>
      <c r="H178" s="186"/>
      <c r="I178" s="186"/>
      <c r="J178" s="186"/>
      <c r="K178" s="186"/>
      <c r="L178" s="186"/>
      <c r="M178" s="186"/>
      <c r="N178" s="280">
        <f>BK178</f>
        <v>1229.5039999999999</v>
      </c>
      <c r="O178" s="280"/>
      <c r="P178" s="280"/>
      <c r="Q178" s="280"/>
      <c r="R178" s="215"/>
      <c r="T178" s="217"/>
      <c r="U178" s="214"/>
      <c r="V178" s="214"/>
      <c r="W178" s="218">
        <f>W179+W182+W185</f>
        <v>29.267420000000001</v>
      </c>
      <c r="X178" s="214"/>
      <c r="Y178" s="218">
        <f>Y179+Y182+Y185</f>
        <v>2.68283</v>
      </c>
      <c r="Z178" s="214"/>
      <c r="AA178" s="219">
        <f>AA179+AA182+AA185</f>
        <v>1.48</v>
      </c>
      <c r="AR178" s="220" t="s">
        <v>93</v>
      </c>
      <c r="AT178" s="221" t="s">
        <v>48</v>
      </c>
      <c r="AU178" s="221" t="s">
        <v>49</v>
      </c>
      <c r="AY178" s="220" t="s">
        <v>89</v>
      </c>
      <c r="BK178" s="222">
        <f>BK179+BK182+BK185</f>
        <v>1229.5039999999999</v>
      </c>
    </row>
    <row r="179" spans="2:65" s="216" customFormat="1" ht="19.899999999999999" customHeight="1" x14ac:dyDescent="0.2">
      <c r="B179" s="213"/>
      <c r="C179" s="214"/>
      <c r="D179" s="192" t="s">
        <v>115</v>
      </c>
      <c r="E179" s="192"/>
      <c r="F179" s="192"/>
      <c r="G179" s="192"/>
      <c r="H179" s="192"/>
      <c r="I179" s="192"/>
      <c r="J179" s="192"/>
      <c r="K179" s="192"/>
      <c r="L179" s="192"/>
      <c r="M179" s="192"/>
      <c r="N179" s="281">
        <f>BK179</f>
        <v>61.963000000000001</v>
      </c>
      <c r="O179" s="281"/>
      <c r="P179" s="281"/>
      <c r="Q179" s="281"/>
      <c r="R179" s="215"/>
      <c r="T179" s="217"/>
      <c r="U179" s="214"/>
      <c r="V179" s="214"/>
      <c r="W179" s="218">
        <f>SUM(W180:W181)</f>
        <v>0.30504000000000003</v>
      </c>
      <c r="X179" s="214"/>
      <c r="Y179" s="218">
        <f>SUM(Y180:Y181)</f>
        <v>5.79E-3</v>
      </c>
      <c r="Z179" s="214"/>
      <c r="AA179" s="219">
        <f>SUM(AA180:AA181)</f>
        <v>0</v>
      </c>
      <c r="AR179" s="220" t="s">
        <v>93</v>
      </c>
      <c r="AT179" s="221" t="s">
        <v>48</v>
      </c>
      <c r="AU179" s="221" t="s">
        <v>50</v>
      </c>
      <c r="AY179" s="220" t="s">
        <v>89</v>
      </c>
      <c r="BK179" s="222">
        <f>SUM(BK180:BK181)</f>
        <v>61.963000000000001</v>
      </c>
    </row>
    <row r="180" spans="2:65" s="150" customFormat="1" ht="44.25" customHeight="1" x14ac:dyDescent="0.2">
      <c r="B180" s="151"/>
      <c r="C180" s="223" t="s">
        <v>301</v>
      </c>
      <c r="D180" s="223" t="s">
        <v>90</v>
      </c>
      <c r="E180" s="224" t="s">
        <v>302</v>
      </c>
      <c r="F180" s="260" t="s">
        <v>303</v>
      </c>
      <c r="G180" s="261"/>
      <c r="H180" s="261"/>
      <c r="I180" s="261"/>
      <c r="J180" s="225" t="s">
        <v>102</v>
      </c>
      <c r="K180" s="226">
        <v>3</v>
      </c>
      <c r="L180" s="262">
        <v>20.140999999999998</v>
      </c>
      <c r="M180" s="261"/>
      <c r="N180" s="262">
        <f>ROUND(L180*K180,3)</f>
        <v>60.423000000000002</v>
      </c>
      <c r="O180" s="261"/>
      <c r="P180" s="261"/>
      <c r="Q180" s="261"/>
      <c r="R180" s="153"/>
      <c r="T180" s="227" t="s">
        <v>12</v>
      </c>
      <c r="U180" s="228" t="s">
        <v>29</v>
      </c>
      <c r="V180" s="229">
        <v>0.10168000000000001</v>
      </c>
      <c r="W180" s="229">
        <f>V180*K180</f>
        <v>0.30504000000000003</v>
      </c>
      <c r="X180" s="229">
        <v>1.9300000000000001E-3</v>
      </c>
      <c r="Y180" s="229">
        <f>X180*K180</f>
        <v>5.79E-3</v>
      </c>
      <c r="Z180" s="229">
        <v>0</v>
      </c>
      <c r="AA180" s="230">
        <f>Z180*K180</f>
        <v>0</v>
      </c>
      <c r="AR180" s="141" t="s">
        <v>94</v>
      </c>
      <c r="AT180" s="141" t="s">
        <v>90</v>
      </c>
      <c r="AU180" s="141" t="s">
        <v>93</v>
      </c>
      <c r="AY180" s="141" t="s">
        <v>89</v>
      </c>
      <c r="BE180" s="183">
        <f>IF(U180="základná",N180,0)</f>
        <v>0</v>
      </c>
      <c r="BF180" s="183">
        <f>IF(U180="znížená",N180,0)</f>
        <v>60.423000000000002</v>
      </c>
      <c r="BG180" s="183">
        <f>IF(U180="zákl. prenesená",N180,0)</f>
        <v>0</v>
      </c>
      <c r="BH180" s="183">
        <f>IF(U180="zníž. prenesená",N180,0)</f>
        <v>0</v>
      </c>
      <c r="BI180" s="183">
        <f>IF(U180="nulová",N180,0)</f>
        <v>0</v>
      </c>
      <c r="BJ180" s="141" t="s">
        <v>93</v>
      </c>
      <c r="BK180" s="231">
        <f>ROUND(L180*K180,3)</f>
        <v>60.423000000000002</v>
      </c>
      <c r="BL180" s="141" t="s">
        <v>94</v>
      </c>
      <c r="BM180" s="141" t="s">
        <v>304</v>
      </c>
    </row>
    <row r="181" spans="2:65" s="150" customFormat="1" ht="31.5" customHeight="1" x14ac:dyDescent="0.2">
      <c r="B181" s="151"/>
      <c r="C181" s="223" t="s">
        <v>305</v>
      </c>
      <c r="D181" s="223" t="s">
        <v>90</v>
      </c>
      <c r="E181" s="224" t="s">
        <v>306</v>
      </c>
      <c r="F181" s="260" t="s">
        <v>307</v>
      </c>
      <c r="G181" s="261"/>
      <c r="H181" s="261"/>
      <c r="I181" s="261"/>
      <c r="J181" s="225" t="s">
        <v>308</v>
      </c>
      <c r="K181" s="226">
        <v>0.60399999999999998</v>
      </c>
      <c r="L181" s="262">
        <v>2.5499999999999998</v>
      </c>
      <c r="M181" s="261"/>
      <c r="N181" s="262">
        <f>ROUND(L181*K181,3)</f>
        <v>1.54</v>
      </c>
      <c r="O181" s="261"/>
      <c r="P181" s="261"/>
      <c r="Q181" s="261"/>
      <c r="R181" s="153"/>
      <c r="T181" s="227" t="s">
        <v>12</v>
      </c>
      <c r="U181" s="228" t="s">
        <v>29</v>
      </c>
      <c r="V181" s="229">
        <v>0</v>
      </c>
      <c r="W181" s="229">
        <f>V181*K181</f>
        <v>0</v>
      </c>
      <c r="X181" s="229">
        <v>0</v>
      </c>
      <c r="Y181" s="229">
        <f>X181*K181</f>
        <v>0</v>
      </c>
      <c r="Z181" s="229">
        <v>0</v>
      </c>
      <c r="AA181" s="230">
        <f>Z181*K181</f>
        <v>0</v>
      </c>
      <c r="AR181" s="141" t="s">
        <v>94</v>
      </c>
      <c r="AT181" s="141" t="s">
        <v>90</v>
      </c>
      <c r="AU181" s="141" t="s">
        <v>93</v>
      </c>
      <c r="AY181" s="141" t="s">
        <v>89</v>
      </c>
      <c r="BE181" s="183">
        <f>IF(U181="základná",N181,0)</f>
        <v>0</v>
      </c>
      <c r="BF181" s="183">
        <f>IF(U181="znížená",N181,0)</f>
        <v>1.54</v>
      </c>
      <c r="BG181" s="183">
        <f>IF(U181="zákl. prenesená",N181,0)</f>
        <v>0</v>
      </c>
      <c r="BH181" s="183">
        <f>IF(U181="zníž. prenesená",N181,0)</f>
        <v>0</v>
      </c>
      <c r="BI181" s="183">
        <f>IF(U181="nulová",N181,0)</f>
        <v>0</v>
      </c>
      <c r="BJ181" s="141" t="s">
        <v>93</v>
      </c>
      <c r="BK181" s="231">
        <f>ROUND(L181*K181,3)</f>
        <v>1.54</v>
      </c>
      <c r="BL181" s="141" t="s">
        <v>94</v>
      </c>
      <c r="BM181" s="141" t="s">
        <v>309</v>
      </c>
    </row>
    <row r="182" spans="2:65" s="216" customFormat="1" ht="29.85" customHeight="1" x14ac:dyDescent="0.2">
      <c r="B182" s="213"/>
      <c r="C182" s="214"/>
      <c r="D182" s="192" t="s">
        <v>116</v>
      </c>
      <c r="E182" s="192"/>
      <c r="F182" s="192"/>
      <c r="G182" s="192"/>
      <c r="H182" s="192"/>
      <c r="I182" s="192"/>
      <c r="J182" s="192"/>
      <c r="K182" s="192"/>
      <c r="L182" s="192"/>
      <c r="M182" s="192"/>
      <c r="N182" s="278">
        <f>BK182</f>
        <v>115.88</v>
      </c>
      <c r="O182" s="278"/>
      <c r="P182" s="278"/>
      <c r="Q182" s="278"/>
      <c r="R182" s="215"/>
      <c r="T182" s="217"/>
      <c r="U182" s="214"/>
      <c r="V182" s="214"/>
      <c r="W182" s="218">
        <f>SUM(W183:W184)</f>
        <v>9.8049999999999997</v>
      </c>
      <c r="X182" s="214"/>
      <c r="Y182" s="218">
        <f>SUM(Y183:Y184)</f>
        <v>0</v>
      </c>
      <c r="Z182" s="214"/>
      <c r="AA182" s="219">
        <f>SUM(AA183:AA184)</f>
        <v>1.48</v>
      </c>
      <c r="AR182" s="220" t="s">
        <v>93</v>
      </c>
      <c r="AT182" s="221" t="s">
        <v>48</v>
      </c>
      <c r="AU182" s="221" t="s">
        <v>50</v>
      </c>
      <c r="AY182" s="220" t="s">
        <v>89</v>
      </c>
      <c r="BK182" s="222">
        <f>SUM(BK183:BK184)</f>
        <v>115.88</v>
      </c>
    </row>
    <row r="183" spans="2:65" s="150" customFormat="1" ht="31.5" customHeight="1" x14ac:dyDescent="0.2">
      <c r="B183" s="151"/>
      <c r="C183" s="223" t="s">
        <v>310</v>
      </c>
      <c r="D183" s="223" t="s">
        <v>90</v>
      </c>
      <c r="E183" s="224" t="s">
        <v>311</v>
      </c>
      <c r="F183" s="279" t="s">
        <v>366</v>
      </c>
      <c r="G183" s="261"/>
      <c r="H183" s="261"/>
      <c r="I183" s="261"/>
      <c r="J183" s="225" t="s">
        <v>102</v>
      </c>
      <c r="K183" s="226">
        <v>37</v>
      </c>
      <c r="L183" s="262">
        <v>2.9969999999999999</v>
      </c>
      <c r="M183" s="261"/>
      <c r="N183" s="262">
        <f>ROUND(L183*K183,3)</f>
        <v>110.889</v>
      </c>
      <c r="O183" s="261"/>
      <c r="P183" s="261"/>
      <c r="Q183" s="261"/>
      <c r="R183" s="153"/>
      <c r="T183" s="227" t="s">
        <v>12</v>
      </c>
      <c r="U183" s="228" t="s">
        <v>29</v>
      </c>
      <c r="V183" s="229">
        <v>0.26500000000000001</v>
      </c>
      <c r="W183" s="229">
        <f>V183*K183</f>
        <v>9.8049999999999997</v>
      </c>
      <c r="X183" s="229">
        <v>0</v>
      </c>
      <c r="Y183" s="229">
        <f>X183*K183</f>
        <v>0</v>
      </c>
      <c r="Z183" s="229">
        <v>0.04</v>
      </c>
      <c r="AA183" s="230">
        <f>Z183*K183</f>
        <v>1.48</v>
      </c>
      <c r="AR183" s="141" t="s">
        <v>94</v>
      </c>
      <c r="AT183" s="141" t="s">
        <v>90</v>
      </c>
      <c r="AU183" s="141" t="s">
        <v>93</v>
      </c>
      <c r="AY183" s="141" t="s">
        <v>89</v>
      </c>
      <c r="BE183" s="183">
        <f>IF(U183="základná",N183,0)</f>
        <v>0</v>
      </c>
      <c r="BF183" s="183">
        <f>IF(U183="znížená",N183,0)</f>
        <v>110.889</v>
      </c>
      <c r="BG183" s="183">
        <f>IF(U183="zákl. prenesená",N183,0)</f>
        <v>0</v>
      </c>
      <c r="BH183" s="183">
        <f>IF(U183="zníž. prenesená",N183,0)</f>
        <v>0</v>
      </c>
      <c r="BI183" s="183">
        <f>IF(U183="nulová",N183,0)</f>
        <v>0</v>
      </c>
      <c r="BJ183" s="141" t="s">
        <v>93</v>
      </c>
      <c r="BK183" s="231">
        <f>ROUND(L183*K183,3)</f>
        <v>110.889</v>
      </c>
      <c r="BL183" s="141" t="s">
        <v>94</v>
      </c>
      <c r="BM183" s="141" t="s">
        <v>312</v>
      </c>
    </row>
    <row r="184" spans="2:65" s="150" customFormat="1" ht="31.5" customHeight="1" x14ac:dyDescent="0.2">
      <c r="B184" s="151"/>
      <c r="C184" s="223" t="s">
        <v>313</v>
      </c>
      <c r="D184" s="223" t="s">
        <v>90</v>
      </c>
      <c r="E184" s="224" t="s">
        <v>314</v>
      </c>
      <c r="F184" s="260" t="s">
        <v>315</v>
      </c>
      <c r="G184" s="261"/>
      <c r="H184" s="261"/>
      <c r="I184" s="261"/>
      <c r="J184" s="225" t="s">
        <v>308</v>
      </c>
      <c r="K184" s="226">
        <v>1.109</v>
      </c>
      <c r="L184" s="262">
        <v>4.5</v>
      </c>
      <c r="M184" s="261"/>
      <c r="N184" s="262">
        <f>ROUND(L184*K184,3)</f>
        <v>4.9909999999999997</v>
      </c>
      <c r="O184" s="261"/>
      <c r="P184" s="261"/>
      <c r="Q184" s="261"/>
      <c r="R184" s="153"/>
      <c r="T184" s="227" t="s">
        <v>12</v>
      </c>
      <c r="U184" s="228" t="s">
        <v>29</v>
      </c>
      <c r="V184" s="229">
        <v>0</v>
      </c>
      <c r="W184" s="229">
        <f>V184*K184</f>
        <v>0</v>
      </c>
      <c r="X184" s="229">
        <v>0</v>
      </c>
      <c r="Y184" s="229">
        <f>X184*K184</f>
        <v>0</v>
      </c>
      <c r="Z184" s="229">
        <v>0</v>
      </c>
      <c r="AA184" s="230">
        <f>Z184*K184</f>
        <v>0</v>
      </c>
      <c r="AR184" s="141" t="s">
        <v>94</v>
      </c>
      <c r="AT184" s="141" t="s">
        <v>90</v>
      </c>
      <c r="AU184" s="141" t="s">
        <v>93</v>
      </c>
      <c r="AY184" s="141" t="s">
        <v>89</v>
      </c>
      <c r="BE184" s="183">
        <f>IF(U184="základná",N184,0)</f>
        <v>0</v>
      </c>
      <c r="BF184" s="183">
        <f>IF(U184="znížená",N184,0)</f>
        <v>4.9909999999999997</v>
      </c>
      <c r="BG184" s="183">
        <f>IF(U184="zákl. prenesená",N184,0)</f>
        <v>0</v>
      </c>
      <c r="BH184" s="183">
        <f>IF(U184="zníž. prenesená",N184,0)</f>
        <v>0</v>
      </c>
      <c r="BI184" s="183">
        <f>IF(U184="nulová",N184,0)</f>
        <v>0</v>
      </c>
      <c r="BJ184" s="141" t="s">
        <v>93</v>
      </c>
      <c r="BK184" s="231">
        <f>ROUND(L184*K184,3)</f>
        <v>4.9909999999999997</v>
      </c>
      <c r="BL184" s="141" t="s">
        <v>94</v>
      </c>
      <c r="BM184" s="141" t="s">
        <v>316</v>
      </c>
    </row>
    <row r="185" spans="2:65" s="216" customFormat="1" ht="29.85" customHeight="1" x14ac:dyDescent="0.2">
      <c r="B185" s="213"/>
      <c r="C185" s="214"/>
      <c r="D185" s="192" t="s">
        <v>117</v>
      </c>
      <c r="E185" s="192"/>
      <c r="F185" s="192"/>
      <c r="G185" s="192"/>
      <c r="H185" s="192"/>
      <c r="I185" s="192"/>
      <c r="J185" s="192"/>
      <c r="K185" s="192"/>
      <c r="L185" s="192"/>
      <c r="M185" s="192"/>
      <c r="N185" s="278">
        <f>BK185</f>
        <v>1051.6609999999998</v>
      </c>
      <c r="O185" s="278"/>
      <c r="P185" s="278"/>
      <c r="Q185" s="278"/>
      <c r="R185" s="215"/>
      <c r="T185" s="217"/>
      <c r="U185" s="214"/>
      <c r="V185" s="214"/>
      <c r="W185" s="218">
        <f>SUM(W186:W197)</f>
        <v>19.157380000000003</v>
      </c>
      <c r="X185" s="214"/>
      <c r="Y185" s="218">
        <f>SUM(Y186:Y197)</f>
        <v>2.6770399999999999</v>
      </c>
      <c r="Z185" s="214"/>
      <c r="AA185" s="219">
        <f>SUM(AA186:AA197)</f>
        <v>0</v>
      </c>
      <c r="AR185" s="220" t="s">
        <v>93</v>
      </c>
      <c r="AT185" s="221" t="s">
        <v>48</v>
      </c>
      <c r="AU185" s="221" t="s">
        <v>50</v>
      </c>
      <c r="AY185" s="220" t="s">
        <v>89</v>
      </c>
      <c r="BK185" s="222">
        <f>SUM(BK186:BK197)</f>
        <v>1051.6609999999998</v>
      </c>
    </row>
    <row r="186" spans="2:65" s="150" customFormat="1" ht="31.5" customHeight="1" x14ac:dyDescent="0.2">
      <c r="B186" s="151"/>
      <c r="C186" s="223" t="s">
        <v>317</v>
      </c>
      <c r="D186" s="223" t="s">
        <v>90</v>
      </c>
      <c r="E186" s="224" t="s">
        <v>318</v>
      </c>
      <c r="F186" s="260" t="s">
        <v>319</v>
      </c>
      <c r="G186" s="261"/>
      <c r="H186" s="261"/>
      <c r="I186" s="261"/>
      <c r="J186" s="225" t="s">
        <v>102</v>
      </c>
      <c r="K186" s="226">
        <v>37</v>
      </c>
      <c r="L186" s="262">
        <v>4.3410000000000002</v>
      </c>
      <c r="M186" s="261"/>
      <c r="N186" s="262">
        <f t="shared" ref="N186:N197" si="30">ROUND(L186*K186,3)</f>
        <v>160.61699999999999</v>
      </c>
      <c r="O186" s="261"/>
      <c r="P186" s="261"/>
      <c r="Q186" s="261"/>
      <c r="R186" s="153"/>
      <c r="T186" s="227" t="s">
        <v>12</v>
      </c>
      <c r="U186" s="228" t="s">
        <v>29</v>
      </c>
      <c r="V186" s="229">
        <v>0.30099999999999999</v>
      </c>
      <c r="W186" s="229">
        <f t="shared" ref="W186:W197" si="31">V186*K186</f>
        <v>11.137</v>
      </c>
      <c r="X186" s="229">
        <v>0</v>
      </c>
      <c r="Y186" s="229">
        <f t="shared" ref="Y186:Y197" si="32">X186*K186</f>
        <v>0</v>
      </c>
      <c r="Z186" s="229">
        <v>0</v>
      </c>
      <c r="AA186" s="230">
        <f t="shared" ref="AA186:AA197" si="33">Z186*K186</f>
        <v>0</v>
      </c>
      <c r="AR186" s="141" t="s">
        <v>94</v>
      </c>
      <c r="AT186" s="141" t="s">
        <v>90</v>
      </c>
      <c r="AU186" s="141" t="s">
        <v>93</v>
      </c>
      <c r="AY186" s="141" t="s">
        <v>89</v>
      </c>
      <c r="BE186" s="183">
        <f t="shared" ref="BE186:BE197" si="34">IF(U186="základná",N186,0)</f>
        <v>0</v>
      </c>
      <c r="BF186" s="183">
        <f t="shared" ref="BF186:BF197" si="35">IF(U186="znížená",N186,0)</f>
        <v>160.61699999999999</v>
      </c>
      <c r="BG186" s="183">
        <f t="shared" ref="BG186:BG197" si="36">IF(U186="zákl. prenesená",N186,0)</f>
        <v>0</v>
      </c>
      <c r="BH186" s="183">
        <f t="shared" ref="BH186:BH197" si="37">IF(U186="zníž. prenesená",N186,0)</f>
        <v>0</v>
      </c>
      <c r="BI186" s="183">
        <f t="shared" ref="BI186:BI197" si="38">IF(U186="nulová",N186,0)</f>
        <v>0</v>
      </c>
      <c r="BJ186" s="141" t="s">
        <v>93</v>
      </c>
      <c r="BK186" s="231">
        <f t="shared" ref="BK186:BK197" si="39">ROUND(L186*K186,3)</f>
        <v>160.61699999999999</v>
      </c>
      <c r="BL186" s="141" t="s">
        <v>94</v>
      </c>
      <c r="BM186" s="141" t="s">
        <v>320</v>
      </c>
    </row>
    <row r="187" spans="2:65" s="150" customFormat="1" ht="31.5" customHeight="1" x14ac:dyDescent="0.2">
      <c r="B187" s="151"/>
      <c r="C187" s="232" t="s">
        <v>321</v>
      </c>
      <c r="D187" s="232" t="s">
        <v>165</v>
      </c>
      <c r="E187" s="233" t="s">
        <v>322</v>
      </c>
      <c r="F187" s="274" t="s">
        <v>323</v>
      </c>
      <c r="G187" s="275"/>
      <c r="H187" s="275"/>
      <c r="I187" s="275"/>
      <c r="J187" s="234" t="s">
        <v>324</v>
      </c>
      <c r="K187" s="235">
        <v>1.5</v>
      </c>
      <c r="L187" s="276">
        <v>112.7</v>
      </c>
      <c r="M187" s="275"/>
      <c r="N187" s="276">
        <f t="shared" si="30"/>
        <v>169.05</v>
      </c>
      <c r="O187" s="261"/>
      <c r="P187" s="261"/>
      <c r="Q187" s="261"/>
      <c r="R187" s="153"/>
      <c r="T187" s="227" t="s">
        <v>12</v>
      </c>
      <c r="U187" s="228" t="s">
        <v>29</v>
      </c>
      <c r="V187" s="229">
        <v>0</v>
      </c>
      <c r="W187" s="229">
        <f t="shared" si="31"/>
        <v>0</v>
      </c>
      <c r="X187" s="229">
        <v>7.4999999999999997E-2</v>
      </c>
      <c r="Y187" s="229">
        <f t="shared" si="32"/>
        <v>0.11249999999999999</v>
      </c>
      <c r="Z187" s="229">
        <v>0</v>
      </c>
      <c r="AA187" s="230">
        <f t="shared" si="33"/>
        <v>0</v>
      </c>
      <c r="AR187" s="141" t="s">
        <v>235</v>
      </c>
      <c r="AT187" s="141" t="s">
        <v>165</v>
      </c>
      <c r="AU187" s="141" t="s">
        <v>93</v>
      </c>
      <c r="AY187" s="141" t="s">
        <v>89</v>
      </c>
      <c r="BE187" s="183">
        <f t="shared" si="34"/>
        <v>0</v>
      </c>
      <c r="BF187" s="183">
        <f t="shared" si="35"/>
        <v>169.05</v>
      </c>
      <c r="BG187" s="183">
        <f t="shared" si="36"/>
        <v>0</v>
      </c>
      <c r="BH187" s="183">
        <f t="shared" si="37"/>
        <v>0</v>
      </c>
      <c r="BI187" s="183">
        <f t="shared" si="38"/>
        <v>0</v>
      </c>
      <c r="BJ187" s="141" t="s">
        <v>93</v>
      </c>
      <c r="BK187" s="231">
        <f t="shared" si="39"/>
        <v>169.05</v>
      </c>
      <c r="BL187" s="141" t="s">
        <v>94</v>
      </c>
      <c r="BM187" s="141" t="s">
        <v>325</v>
      </c>
    </row>
    <row r="188" spans="2:65" s="150" customFormat="1" ht="22.5" customHeight="1" x14ac:dyDescent="0.2">
      <c r="B188" s="151"/>
      <c r="C188" s="232" t="s">
        <v>326</v>
      </c>
      <c r="D188" s="232" t="s">
        <v>165</v>
      </c>
      <c r="E188" s="233" t="s">
        <v>327</v>
      </c>
      <c r="F188" s="274" t="s">
        <v>328</v>
      </c>
      <c r="G188" s="275"/>
      <c r="H188" s="275"/>
      <c r="I188" s="275"/>
      <c r="J188" s="234" t="s">
        <v>95</v>
      </c>
      <c r="K188" s="235">
        <v>2</v>
      </c>
      <c r="L188" s="276">
        <v>5.181</v>
      </c>
      <c r="M188" s="275"/>
      <c r="N188" s="276">
        <f t="shared" si="30"/>
        <v>10.362</v>
      </c>
      <c r="O188" s="261"/>
      <c r="P188" s="261"/>
      <c r="Q188" s="261"/>
      <c r="R188" s="153"/>
      <c r="T188" s="227" t="s">
        <v>12</v>
      </c>
      <c r="U188" s="228" t="s">
        <v>29</v>
      </c>
      <c r="V188" s="229">
        <v>0</v>
      </c>
      <c r="W188" s="229">
        <f t="shared" si="31"/>
        <v>0</v>
      </c>
      <c r="X188" s="229">
        <v>4.0000000000000001E-3</v>
      </c>
      <c r="Y188" s="229">
        <f t="shared" si="32"/>
        <v>8.0000000000000002E-3</v>
      </c>
      <c r="Z188" s="229">
        <v>0</v>
      </c>
      <c r="AA188" s="230">
        <f t="shared" si="33"/>
        <v>0</v>
      </c>
      <c r="AR188" s="141" t="s">
        <v>235</v>
      </c>
      <c r="AT188" s="141" t="s">
        <v>165</v>
      </c>
      <c r="AU188" s="141" t="s">
        <v>93</v>
      </c>
      <c r="AY188" s="141" t="s">
        <v>89</v>
      </c>
      <c r="BE188" s="183">
        <f t="shared" si="34"/>
        <v>0</v>
      </c>
      <c r="BF188" s="183">
        <f t="shared" si="35"/>
        <v>10.362</v>
      </c>
      <c r="BG188" s="183">
        <f t="shared" si="36"/>
        <v>0</v>
      </c>
      <c r="BH188" s="183">
        <f t="shared" si="37"/>
        <v>0</v>
      </c>
      <c r="BI188" s="183">
        <f t="shared" si="38"/>
        <v>0</v>
      </c>
      <c r="BJ188" s="141" t="s">
        <v>93</v>
      </c>
      <c r="BK188" s="231">
        <f t="shared" si="39"/>
        <v>10.362</v>
      </c>
      <c r="BL188" s="141" t="s">
        <v>94</v>
      </c>
      <c r="BM188" s="141" t="s">
        <v>329</v>
      </c>
    </row>
    <row r="189" spans="2:65" s="150" customFormat="1" ht="22.5" customHeight="1" x14ac:dyDescent="0.2">
      <c r="B189" s="151"/>
      <c r="C189" s="232" t="s">
        <v>330</v>
      </c>
      <c r="D189" s="232" t="s">
        <v>165</v>
      </c>
      <c r="E189" s="233" t="s">
        <v>331</v>
      </c>
      <c r="F189" s="274" t="s">
        <v>332</v>
      </c>
      <c r="G189" s="275"/>
      <c r="H189" s="275"/>
      <c r="I189" s="275"/>
      <c r="J189" s="234" t="s">
        <v>95</v>
      </c>
      <c r="K189" s="235">
        <v>6</v>
      </c>
      <c r="L189" s="276">
        <v>1.0429999999999999</v>
      </c>
      <c r="M189" s="275"/>
      <c r="N189" s="276">
        <f t="shared" si="30"/>
        <v>6.258</v>
      </c>
      <c r="O189" s="261"/>
      <c r="P189" s="261"/>
      <c r="Q189" s="261"/>
      <c r="R189" s="153"/>
      <c r="T189" s="227" t="s">
        <v>12</v>
      </c>
      <c r="U189" s="228" t="s">
        <v>29</v>
      </c>
      <c r="V189" s="229">
        <v>0</v>
      </c>
      <c r="W189" s="229">
        <f t="shared" si="31"/>
        <v>0</v>
      </c>
      <c r="X189" s="229">
        <v>1E-4</v>
      </c>
      <c r="Y189" s="229">
        <f t="shared" si="32"/>
        <v>6.0000000000000006E-4</v>
      </c>
      <c r="Z189" s="229">
        <v>0</v>
      </c>
      <c r="AA189" s="230">
        <f t="shared" si="33"/>
        <v>0</v>
      </c>
      <c r="AR189" s="141" t="s">
        <v>235</v>
      </c>
      <c r="AT189" s="141" t="s">
        <v>165</v>
      </c>
      <c r="AU189" s="141" t="s">
        <v>93</v>
      </c>
      <c r="AY189" s="141" t="s">
        <v>89</v>
      </c>
      <c r="BE189" s="183">
        <f t="shared" si="34"/>
        <v>0</v>
      </c>
      <c r="BF189" s="183">
        <f t="shared" si="35"/>
        <v>6.258</v>
      </c>
      <c r="BG189" s="183">
        <f t="shared" si="36"/>
        <v>0</v>
      </c>
      <c r="BH189" s="183">
        <f t="shared" si="37"/>
        <v>0</v>
      </c>
      <c r="BI189" s="183">
        <f t="shared" si="38"/>
        <v>0</v>
      </c>
      <c r="BJ189" s="141" t="s">
        <v>93</v>
      </c>
      <c r="BK189" s="231">
        <f t="shared" si="39"/>
        <v>6.258</v>
      </c>
      <c r="BL189" s="141" t="s">
        <v>94</v>
      </c>
      <c r="BM189" s="141" t="s">
        <v>333</v>
      </c>
    </row>
    <row r="190" spans="2:65" s="150" customFormat="1" ht="22.5" customHeight="1" x14ac:dyDescent="0.2">
      <c r="B190" s="151"/>
      <c r="C190" s="232" t="s">
        <v>334</v>
      </c>
      <c r="D190" s="232" t="s">
        <v>165</v>
      </c>
      <c r="E190" s="233" t="s">
        <v>335</v>
      </c>
      <c r="F190" s="274" t="s">
        <v>336</v>
      </c>
      <c r="G190" s="275"/>
      <c r="H190" s="275"/>
      <c r="I190" s="275"/>
      <c r="J190" s="234" t="s">
        <v>95</v>
      </c>
      <c r="K190" s="235">
        <v>1.2</v>
      </c>
      <c r="L190" s="276">
        <v>13.826000000000001</v>
      </c>
      <c r="M190" s="275"/>
      <c r="N190" s="276">
        <f t="shared" si="30"/>
        <v>16.591000000000001</v>
      </c>
      <c r="O190" s="261"/>
      <c r="P190" s="261"/>
      <c r="Q190" s="261"/>
      <c r="R190" s="153"/>
      <c r="T190" s="227" t="s">
        <v>12</v>
      </c>
      <c r="U190" s="228" t="s">
        <v>29</v>
      </c>
      <c r="V190" s="229">
        <v>0</v>
      </c>
      <c r="W190" s="229">
        <f t="shared" si="31"/>
        <v>0</v>
      </c>
      <c r="X190" s="229">
        <v>2E-3</v>
      </c>
      <c r="Y190" s="229">
        <f t="shared" si="32"/>
        <v>2.3999999999999998E-3</v>
      </c>
      <c r="Z190" s="229">
        <v>0</v>
      </c>
      <c r="AA190" s="230">
        <f t="shared" si="33"/>
        <v>0</v>
      </c>
      <c r="AR190" s="141" t="s">
        <v>235</v>
      </c>
      <c r="AT190" s="141" t="s">
        <v>165</v>
      </c>
      <c r="AU190" s="141" t="s">
        <v>93</v>
      </c>
      <c r="AY190" s="141" t="s">
        <v>89</v>
      </c>
      <c r="BE190" s="183">
        <f t="shared" si="34"/>
        <v>0</v>
      </c>
      <c r="BF190" s="183">
        <f t="shared" si="35"/>
        <v>16.591000000000001</v>
      </c>
      <c r="BG190" s="183">
        <f t="shared" si="36"/>
        <v>0</v>
      </c>
      <c r="BH190" s="183">
        <f t="shared" si="37"/>
        <v>0</v>
      </c>
      <c r="BI190" s="183">
        <f t="shared" si="38"/>
        <v>0</v>
      </c>
      <c r="BJ190" s="141" t="s">
        <v>93</v>
      </c>
      <c r="BK190" s="231">
        <f t="shared" si="39"/>
        <v>16.591000000000001</v>
      </c>
      <c r="BL190" s="141" t="s">
        <v>94</v>
      </c>
      <c r="BM190" s="141" t="s">
        <v>337</v>
      </c>
    </row>
    <row r="191" spans="2:65" s="150" customFormat="1" ht="22.5" customHeight="1" x14ac:dyDescent="0.2">
      <c r="B191" s="151"/>
      <c r="C191" s="232" t="s">
        <v>338</v>
      </c>
      <c r="D191" s="232" t="s">
        <v>165</v>
      </c>
      <c r="E191" s="233" t="s">
        <v>339</v>
      </c>
      <c r="F191" s="274" t="s">
        <v>340</v>
      </c>
      <c r="G191" s="275"/>
      <c r="H191" s="275"/>
      <c r="I191" s="275"/>
      <c r="J191" s="234" t="s">
        <v>95</v>
      </c>
      <c r="K191" s="235">
        <v>0.5</v>
      </c>
      <c r="L191" s="276">
        <v>10.284000000000001</v>
      </c>
      <c r="M191" s="275"/>
      <c r="N191" s="276">
        <f t="shared" si="30"/>
        <v>5.1420000000000003</v>
      </c>
      <c r="O191" s="261"/>
      <c r="P191" s="261"/>
      <c r="Q191" s="261"/>
      <c r="R191" s="153"/>
      <c r="T191" s="227" t="s">
        <v>12</v>
      </c>
      <c r="U191" s="228" t="s">
        <v>29</v>
      </c>
      <c r="V191" s="229">
        <v>0</v>
      </c>
      <c r="W191" s="229">
        <f t="shared" si="31"/>
        <v>0</v>
      </c>
      <c r="X191" s="229">
        <v>8.0000000000000004E-4</v>
      </c>
      <c r="Y191" s="229">
        <f t="shared" si="32"/>
        <v>4.0000000000000002E-4</v>
      </c>
      <c r="Z191" s="229">
        <v>0</v>
      </c>
      <c r="AA191" s="230">
        <f t="shared" si="33"/>
        <v>0</v>
      </c>
      <c r="AR191" s="141" t="s">
        <v>235</v>
      </c>
      <c r="AT191" s="141" t="s">
        <v>165</v>
      </c>
      <c r="AU191" s="141" t="s">
        <v>93</v>
      </c>
      <c r="AY191" s="141" t="s">
        <v>89</v>
      </c>
      <c r="BE191" s="183">
        <f t="shared" si="34"/>
        <v>0</v>
      </c>
      <c r="BF191" s="183">
        <f t="shared" si="35"/>
        <v>5.1420000000000003</v>
      </c>
      <c r="BG191" s="183">
        <f t="shared" si="36"/>
        <v>0</v>
      </c>
      <c r="BH191" s="183">
        <f t="shared" si="37"/>
        <v>0</v>
      </c>
      <c r="BI191" s="183">
        <f t="shared" si="38"/>
        <v>0</v>
      </c>
      <c r="BJ191" s="141" t="s">
        <v>93</v>
      </c>
      <c r="BK191" s="231">
        <f t="shared" si="39"/>
        <v>5.1420000000000003</v>
      </c>
      <c r="BL191" s="141" t="s">
        <v>94</v>
      </c>
      <c r="BM191" s="141" t="s">
        <v>341</v>
      </c>
    </row>
    <row r="192" spans="2:65" s="150" customFormat="1" ht="31.5" customHeight="1" x14ac:dyDescent="0.2">
      <c r="B192" s="151"/>
      <c r="C192" s="223" t="s">
        <v>342</v>
      </c>
      <c r="D192" s="223" t="s">
        <v>90</v>
      </c>
      <c r="E192" s="224" t="s">
        <v>343</v>
      </c>
      <c r="F192" s="260" t="s">
        <v>344</v>
      </c>
      <c r="G192" s="261"/>
      <c r="H192" s="261"/>
      <c r="I192" s="261"/>
      <c r="J192" s="225" t="s">
        <v>95</v>
      </c>
      <c r="K192" s="226">
        <v>17</v>
      </c>
      <c r="L192" s="262">
        <v>9.7759999999999998</v>
      </c>
      <c r="M192" s="261"/>
      <c r="N192" s="262">
        <f t="shared" si="30"/>
        <v>166.19200000000001</v>
      </c>
      <c r="O192" s="261"/>
      <c r="P192" s="261"/>
      <c r="Q192" s="261"/>
      <c r="R192" s="153"/>
      <c r="T192" s="227" t="s">
        <v>12</v>
      </c>
      <c r="U192" s="228" t="s">
        <v>29</v>
      </c>
      <c r="V192" s="229">
        <v>0.35199999999999998</v>
      </c>
      <c r="W192" s="229">
        <f t="shared" si="31"/>
        <v>5.984</v>
      </c>
      <c r="X192" s="229">
        <v>0.11092</v>
      </c>
      <c r="Y192" s="229">
        <f t="shared" si="32"/>
        <v>1.88564</v>
      </c>
      <c r="Z192" s="229">
        <v>0</v>
      </c>
      <c r="AA192" s="230">
        <f t="shared" si="33"/>
        <v>0</v>
      </c>
      <c r="AR192" s="141" t="s">
        <v>92</v>
      </c>
      <c r="AT192" s="141" t="s">
        <v>90</v>
      </c>
      <c r="AU192" s="141" t="s">
        <v>93</v>
      </c>
      <c r="AY192" s="141" t="s">
        <v>89</v>
      </c>
      <c r="BE192" s="183">
        <f t="shared" si="34"/>
        <v>0</v>
      </c>
      <c r="BF192" s="183">
        <f t="shared" si="35"/>
        <v>166.19200000000001</v>
      </c>
      <c r="BG192" s="183">
        <f t="shared" si="36"/>
        <v>0</v>
      </c>
      <c r="BH192" s="183">
        <f t="shared" si="37"/>
        <v>0</v>
      </c>
      <c r="BI192" s="183">
        <f t="shared" si="38"/>
        <v>0</v>
      </c>
      <c r="BJ192" s="141" t="s">
        <v>93</v>
      </c>
      <c r="BK192" s="231">
        <f t="shared" si="39"/>
        <v>166.19200000000001</v>
      </c>
      <c r="BL192" s="141" t="s">
        <v>92</v>
      </c>
      <c r="BM192" s="141" t="s">
        <v>345</v>
      </c>
    </row>
    <row r="193" spans="2:65" s="150" customFormat="1" ht="31.5" customHeight="1" x14ac:dyDescent="0.2">
      <c r="B193" s="151"/>
      <c r="C193" s="232" t="s">
        <v>346</v>
      </c>
      <c r="D193" s="232" t="s">
        <v>165</v>
      </c>
      <c r="E193" s="233" t="s">
        <v>347</v>
      </c>
      <c r="F193" s="274" t="s">
        <v>348</v>
      </c>
      <c r="G193" s="275"/>
      <c r="H193" s="275"/>
      <c r="I193" s="275"/>
      <c r="J193" s="234" t="s">
        <v>95</v>
      </c>
      <c r="K193" s="235">
        <v>13</v>
      </c>
      <c r="L193" s="276">
        <v>9.7750000000000004</v>
      </c>
      <c r="M193" s="275"/>
      <c r="N193" s="276">
        <f t="shared" si="30"/>
        <v>127.075</v>
      </c>
      <c r="O193" s="261"/>
      <c r="P193" s="261"/>
      <c r="Q193" s="261"/>
      <c r="R193" s="153"/>
      <c r="T193" s="227" t="s">
        <v>12</v>
      </c>
      <c r="U193" s="228" t="s">
        <v>29</v>
      </c>
      <c r="V193" s="229">
        <v>0</v>
      </c>
      <c r="W193" s="229">
        <f t="shared" si="31"/>
        <v>0</v>
      </c>
      <c r="X193" s="229">
        <v>1.0500000000000001E-2</v>
      </c>
      <c r="Y193" s="229">
        <f t="shared" si="32"/>
        <v>0.13650000000000001</v>
      </c>
      <c r="Z193" s="229">
        <v>0</v>
      </c>
      <c r="AA193" s="230">
        <f t="shared" si="33"/>
        <v>0</v>
      </c>
      <c r="AR193" s="141" t="s">
        <v>235</v>
      </c>
      <c r="AT193" s="141" t="s">
        <v>165</v>
      </c>
      <c r="AU193" s="141" t="s">
        <v>93</v>
      </c>
      <c r="AY193" s="141" t="s">
        <v>89</v>
      </c>
      <c r="BE193" s="183">
        <f t="shared" si="34"/>
        <v>0</v>
      </c>
      <c r="BF193" s="183">
        <f t="shared" si="35"/>
        <v>127.075</v>
      </c>
      <c r="BG193" s="183">
        <f t="shared" si="36"/>
        <v>0</v>
      </c>
      <c r="BH193" s="183">
        <f t="shared" si="37"/>
        <v>0</v>
      </c>
      <c r="BI193" s="183">
        <f t="shared" si="38"/>
        <v>0</v>
      </c>
      <c r="BJ193" s="141" t="s">
        <v>93</v>
      </c>
      <c r="BK193" s="231">
        <f t="shared" si="39"/>
        <v>127.075</v>
      </c>
      <c r="BL193" s="141" t="s">
        <v>94</v>
      </c>
      <c r="BM193" s="141" t="s">
        <v>349</v>
      </c>
    </row>
    <row r="194" spans="2:65" s="150" customFormat="1" ht="31.5" customHeight="1" x14ac:dyDescent="0.2">
      <c r="B194" s="151"/>
      <c r="C194" s="232" t="s">
        <v>350</v>
      </c>
      <c r="D194" s="232" t="s">
        <v>165</v>
      </c>
      <c r="E194" s="233" t="s">
        <v>351</v>
      </c>
      <c r="F194" s="274" t="s">
        <v>352</v>
      </c>
      <c r="G194" s="275"/>
      <c r="H194" s="275"/>
      <c r="I194" s="275"/>
      <c r="J194" s="234" t="s">
        <v>95</v>
      </c>
      <c r="K194" s="235">
        <v>2</v>
      </c>
      <c r="L194" s="276">
        <v>9.7750000000000004</v>
      </c>
      <c r="M194" s="275"/>
      <c r="N194" s="276">
        <f t="shared" si="30"/>
        <v>19.55</v>
      </c>
      <c r="O194" s="261"/>
      <c r="P194" s="261"/>
      <c r="Q194" s="261"/>
      <c r="R194" s="153"/>
      <c r="T194" s="227" t="s">
        <v>12</v>
      </c>
      <c r="U194" s="228" t="s">
        <v>29</v>
      </c>
      <c r="V194" s="229">
        <v>0</v>
      </c>
      <c r="W194" s="229">
        <f t="shared" si="31"/>
        <v>0</v>
      </c>
      <c r="X194" s="229">
        <v>1.0500000000000001E-2</v>
      </c>
      <c r="Y194" s="229">
        <f t="shared" si="32"/>
        <v>2.1000000000000001E-2</v>
      </c>
      <c r="Z194" s="229">
        <v>0</v>
      </c>
      <c r="AA194" s="230">
        <f t="shared" si="33"/>
        <v>0</v>
      </c>
      <c r="AR194" s="141" t="s">
        <v>235</v>
      </c>
      <c r="AT194" s="141" t="s">
        <v>165</v>
      </c>
      <c r="AU194" s="141" t="s">
        <v>93</v>
      </c>
      <c r="AY194" s="141" t="s">
        <v>89</v>
      </c>
      <c r="BE194" s="183">
        <f t="shared" si="34"/>
        <v>0</v>
      </c>
      <c r="BF194" s="183">
        <f t="shared" si="35"/>
        <v>19.55</v>
      </c>
      <c r="BG194" s="183">
        <f t="shared" si="36"/>
        <v>0</v>
      </c>
      <c r="BH194" s="183">
        <f t="shared" si="37"/>
        <v>0</v>
      </c>
      <c r="BI194" s="183">
        <f t="shared" si="38"/>
        <v>0</v>
      </c>
      <c r="BJ194" s="141" t="s">
        <v>93</v>
      </c>
      <c r="BK194" s="231">
        <f t="shared" si="39"/>
        <v>19.55</v>
      </c>
      <c r="BL194" s="141" t="s">
        <v>94</v>
      </c>
      <c r="BM194" s="141" t="s">
        <v>353</v>
      </c>
    </row>
    <row r="195" spans="2:65" s="150" customFormat="1" ht="44.25" customHeight="1" x14ac:dyDescent="0.2">
      <c r="B195" s="151"/>
      <c r="C195" s="223" t="s">
        <v>354</v>
      </c>
      <c r="D195" s="223" t="s">
        <v>90</v>
      </c>
      <c r="E195" s="224" t="s">
        <v>355</v>
      </c>
      <c r="F195" s="263" t="s">
        <v>356</v>
      </c>
      <c r="G195" s="264"/>
      <c r="H195" s="264"/>
      <c r="I195" s="265"/>
      <c r="J195" s="225" t="s">
        <v>95</v>
      </c>
      <c r="K195" s="226">
        <v>2</v>
      </c>
      <c r="L195" s="266">
        <v>14.712999999999999</v>
      </c>
      <c r="M195" s="267"/>
      <c r="N195" s="266">
        <f t="shared" si="30"/>
        <v>29.425999999999998</v>
      </c>
      <c r="O195" s="268"/>
      <c r="P195" s="268"/>
      <c r="Q195" s="267"/>
      <c r="R195" s="153"/>
      <c r="T195" s="227" t="s">
        <v>12</v>
      </c>
      <c r="U195" s="228" t="s">
        <v>29</v>
      </c>
      <c r="V195" s="229">
        <v>1.0181899999999999</v>
      </c>
      <c r="W195" s="229">
        <f t="shared" si="31"/>
        <v>2.0363799999999999</v>
      </c>
      <c r="X195" s="229">
        <v>0</v>
      </c>
      <c r="Y195" s="229">
        <f t="shared" si="32"/>
        <v>0</v>
      </c>
      <c r="Z195" s="229">
        <v>0</v>
      </c>
      <c r="AA195" s="230">
        <f t="shared" si="33"/>
        <v>0</v>
      </c>
      <c r="AR195" s="141" t="s">
        <v>94</v>
      </c>
      <c r="AT195" s="141" t="s">
        <v>90</v>
      </c>
      <c r="AU195" s="141" t="s">
        <v>93</v>
      </c>
      <c r="AY195" s="141" t="s">
        <v>89</v>
      </c>
      <c r="BE195" s="183">
        <f t="shared" si="34"/>
        <v>0</v>
      </c>
      <c r="BF195" s="183">
        <f t="shared" si="35"/>
        <v>29.425999999999998</v>
      </c>
      <c r="BG195" s="183">
        <f t="shared" si="36"/>
        <v>0</v>
      </c>
      <c r="BH195" s="183">
        <f t="shared" si="37"/>
        <v>0</v>
      </c>
      <c r="BI195" s="183">
        <f t="shared" si="38"/>
        <v>0</v>
      </c>
      <c r="BJ195" s="141" t="s">
        <v>93</v>
      </c>
      <c r="BK195" s="231">
        <f t="shared" si="39"/>
        <v>29.425999999999998</v>
      </c>
      <c r="BL195" s="141" t="s">
        <v>94</v>
      </c>
      <c r="BM195" s="141" t="s">
        <v>357</v>
      </c>
    </row>
    <row r="196" spans="2:65" s="150" customFormat="1" ht="31.5" customHeight="1" x14ac:dyDescent="0.2">
      <c r="B196" s="151"/>
      <c r="C196" s="232" t="s">
        <v>358</v>
      </c>
      <c r="D196" s="232" t="s">
        <v>165</v>
      </c>
      <c r="E196" s="233" t="s">
        <v>359</v>
      </c>
      <c r="F196" s="269" t="s">
        <v>360</v>
      </c>
      <c r="G196" s="270"/>
      <c r="H196" s="270"/>
      <c r="I196" s="271"/>
      <c r="J196" s="234" t="s">
        <v>95</v>
      </c>
      <c r="K196" s="235">
        <v>1</v>
      </c>
      <c r="L196" s="272">
        <v>333.5</v>
      </c>
      <c r="M196" s="273"/>
      <c r="N196" s="272">
        <f t="shared" si="30"/>
        <v>333.5</v>
      </c>
      <c r="O196" s="277"/>
      <c r="P196" s="277"/>
      <c r="Q196" s="273"/>
      <c r="R196" s="153"/>
      <c r="T196" s="227" t="s">
        <v>12</v>
      </c>
      <c r="U196" s="228" t="s">
        <v>29</v>
      </c>
      <c r="V196" s="229">
        <v>0</v>
      </c>
      <c r="W196" s="229">
        <f t="shared" si="31"/>
        <v>0</v>
      </c>
      <c r="X196" s="229">
        <v>0.51</v>
      </c>
      <c r="Y196" s="229">
        <f t="shared" si="32"/>
        <v>0.51</v>
      </c>
      <c r="Z196" s="229">
        <v>0</v>
      </c>
      <c r="AA196" s="230">
        <f t="shared" si="33"/>
        <v>0</v>
      </c>
      <c r="AR196" s="141" t="s">
        <v>235</v>
      </c>
      <c r="AT196" s="141" t="s">
        <v>165</v>
      </c>
      <c r="AU196" s="141" t="s">
        <v>93</v>
      </c>
      <c r="AY196" s="141" t="s">
        <v>89</v>
      </c>
      <c r="BE196" s="183">
        <f t="shared" si="34"/>
        <v>0</v>
      </c>
      <c r="BF196" s="183">
        <f t="shared" si="35"/>
        <v>333.5</v>
      </c>
      <c r="BG196" s="183">
        <f t="shared" si="36"/>
        <v>0</v>
      </c>
      <c r="BH196" s="183">
        <f t="shared" si="37"/>
        <v>0</v>
      </c>
      <c r="BI196" s="183">
        <f t="shared" si="38"/>
        <v>0</v>
      </c>
      <c r="BJ196" s="141" t="s">
        <v>93</v>
      </c>
      <c r="BK196" s="231">
        <f t="shared" si="39"/>
        <v>333.5</v>
      </c>
      <c r="BL196" s="141" t="s">
        <v>94</v>
      </c>
      <c r="BM196" s="141" t="s">
        <v>361</v>
      </c>
    </row>
    <row r="197" spans="2:65" s="150" customFormat="1" ht="31.5" customHeight="1" x14ac:dyDescent="0.2">
      <c r="B197" s="151"/>
      <c r="C197" s="223" t="s">
        <v>362</v>
      </c>
      <c r="D197" s="223" t="s">
        <v>90</v>
      </c>
      <c r="E197" s="224" t="s">
        <v>363</v>
      </c>
      <c r="F197" s="260" t="s">
        <v>364</v>
      </c>
      <c r="G197" s="261"/>
      <c r="H197" s="261"/>
      <c r="I197" s="261"/>
      <c r="J197" s="225" t="s">
        <v>308</v>
      </c>
      <c r="K197" s="226">
        <v>8.7759999999999998</v>
      </c>
      <c r="L197" s="262">
        <v>0.9</v>
      </c>
      <c r="M197" s="261"/>
      <c r="N197" s="262">
        <f t="shared" si="30"/>
        <v>7.8979999999999997</v>
      </c>
      <c r="O197" s="261"/>
      <c r="P197" s="261"/>
      <c r="Q197" s="261"/>
      <c r="R197" s="153"/>
      <c r="T197" s="227" t="s">
        <v>12</v>
      </c>
      <c r="U197" s="236" t="s">
        <v>29</v>
      </c>
      <c r="V197" s="237">
        <v>0</v>
      </c>
      <c r="W197" s="237">
        <f t="shared" si="31"/>
        <v>0</v>
      </c>
      <c r="X197" s="237">
        <v>0</v>
      </c>
      <c r="Y197" s="237">
        <f t="shared" si="32"/>
        <v>0</v>
      </c>
      <c r="Z197" s="237">
        <v>0</v>
      </c>
      <c r="AA197" s="238">
        <f t="shared" si="33"/>
        <v>0</v>
      </c>
      <c r="AR197" s="141" t="s">
        <v>94</v>
      </c>
      <c r="AT197" s="141" t="s">
        <v>90</v>
      </c>
      <c r="AU197" s="141" t="s">
        <v>93</v>
      </c>
      <c r="AY197" s="141" t="s">
        <v>89</v>
      </c>
      <c r="BE197" s="183">
        <f t="shared" si="34"/>
        <v>0</v>
      </c>
      <c r="BF197" s="183">
        <f t="shared" si="35"/>
        <v>7.8979999999999997</v>
      </c>
      <c r="BG197" s="183">
        <f t="shared" si="36"/>
        <v>0</v>
      </c>
      <c r="BH197" s="183">
        <f t="shared" si="37"/>
        <v>0</v>
      </c>
      <c r="BI197" s="183">
        <f t="shared" si="38"/>
        <v>0</v>
      </c>
      <c r="BJ197" s="141" t="s">
        <v>93</v>
      </c>
      <c r="BK197" s="231">
        <f t="shared" si="39"/>
        <v>7.8979999999999997</v>
      </c>
      <c r="BL197" s="141" t="s">
        <v>94</v>
      </c>
      <c r="BM197" s="141" t="s">
        <v>365</v>
      </c>
    </row>
    <row r="198" spans="2:65" s="150" customFormat="1" ht="6.95" customHeight="1" x14ac:dyDescent="0.2">
      <c r="B198" s="175"/>
      <c r="C198" s="176"/>
      <c r="D198" s="176"/>
      <c r="E198" s="176"/>
      <c r="F198" s="176"/>
      <c r="G198" s="176"/>
      <c r="H198" s="176"/>
      <c r="I198" s="176"/>
      <c r="J198" s="176"/>
      <c r="K198" s="176"/>
      <c r="L198" s="176"/>
      <c r="M198" s="176"/>
      <c r="N198" s="176"/>
      <c r="O198" s="176"/>
      <c r="P198" s="176"/>
      <c r="Q198" s="176"/>
      <c r="R198" s="177"/>
    </row>
  </sheetData>
  <mergeCells count="273">
    <mergeCell ref="O12:P12"/>
    <mergeCell ref="M27:P27"/>
    <mergeCell ref="O14:P14"/>
    <mergeCell ref="O15:P15"/>
    <mergeCell ref="O17:P17"/>
    <mergeCell ref="O18:P18"/>
    <mergeCell ref="O20:P20"/>
    <mergeCell ref="O21:P21"/>
    <mergeCell ref="S2:AC2"/>
    <mergeCell ref="C4:Q4"/>
    <mergeCell ref="F6:P6"/>
    <mergeCell ref="F7:P7"/>
    <mergeCell ref="H1:K1"/>
    <mergeCell ref="C2:Q2"/>
    <mergeCell ref="O9:P9"/>
    <mergeCell ref="O11:P11"/>
    <mergeCell ref="F9:G9"/>
    <mergeCell ref="N95:Q95"/>
    <mergeCell ref="N89:Q89"/>
    <mergeCell ref="N91:Q91"/>
    <mergeCell ref="M28:P28"/>
    <mergeCell ref="E24:L24"/>
    <mergeCell ref="N90:Q90"/>
    <mergeCell ref="H33:J33"/>
    <mergeCell ref="M33:P33"/>
    <mergeCell ref="M30:P30"/>
    <mergeCell ref="H32:J32"/>
    <mergeCell ref="M32:P32"/>
    <mergeCell ref="H35:J35"/>
    <mergeCell ref="M35:P35"/>
    <mergeCell ref="H36:J36"/>
    <mergeCell ref="M36:P36"/>
    <mergeCell ref="N88:Q88"/>
    <mergeCell ref="L38:P38"/>
    <mergeCell ref="C76:Q76"/>
    <mergeCell ref="H34:J34"/>
    <mergeCell ref="M117:Q117"/>
    <mergeCell ref="L119:M119"/>
    <mergeCell ref="L103:Q103"/>
    <mergeCell ref="N122:Q122"/>
    <mergeCell ref="M34:P34"/>
    <mergeCell ref="F78:P78"/>
    <mergeCell ref="F79:P79"/>
    <mergeCell ref="C86:G86"/>
    <mergeCell ref="M81:P81"/>
    <mergeCell ref="M83:Q83"/>
    <mergeCell ref="M84:Q84"/>
    <mergeCell ref="N86:Q86"/>
    <mergeCell ref="N92:Q92"/>
    <mergeCell ref="F123:I123"/>
    <mergeCell ref="L123:M123"/>
    <mergeCell ref="N123:Q123"/>
    <mergeCell ref="N94:Q94"/>
    <mergeCell ref="N93:Q93"/>
    <mergeCell ref="F124:I124"/>
    <mergeCell ref="F126:I126"/>
    <mergeCell ref="L126:M126"/>
    <mergeCell ref="N126:Q126"/>
    <mergeCell ref="N96:Q96"/>
    <mergeCell ref="N119:Q119"/>
    <mergeCell ref="F111:P111"/>
    <mergeCell ref="F112:P112"/>
    <mergeCell ref="M114:P114"/>
    <mergeCell ref="M116:Q116"/>
    <mergeCell ref="F119:I119"/>
    <mergeCell ref="N121:Q121"/>
    <mergeCell ref="C109:Q109"/>
    <mergeCell ref="L124:M124"/>
    <mergeCell ref="N124:Q124"/>
    <mergeCell ref="N97:Q97"/>
    <mergeCell ref="N98:Q98"/>
    <mergeCell ref="N99:Q99"/>
    <mergeCell ref="N101:Q101"/>
    <mergeCell ref="F127:I127"/>
    <mergeCell ref="L127:M127"/>
    <mergeCell ref="N127:Q127"/>
    <mergeCell ref="F128:I128"/>
    <mergeCell ref="L128:M128"/>
    <mergeCell ref="N128:Q128"/>
    <mergeCell ref="F125:I125"/>
    <mergeCell ref="L125:M125"/>
    <mergeCell ref="N125:Q125"/>
    <mergeCell ref="F129:I129"/>
    <mergeCell ref="L129:M129"/>
    <mergeCell ref="N129:Q129"/>
    <mergeCell ref="F135:I135"/>
    <mergeCell ref="L135:M135"/>
    <mergeCell ref="N135:Q135"/>
    <mergeCell ref="F132:I132"/>
    <mergeCell ref="F133:I133"/>
    <mergeCell ref="L133:M133"/>
    <mergeCell ref="N133:Q133"/>
    <mergeCell ref="F136:I136"/>
    <mergeCell ref="L139:M139"/>
    <mergeCell ref="N139:Q139"/>
    <mergeCell ref="F138:I138"/>
    <mergeCell ref="L138:M138"/>
    <mergeCell ref="N138:Q138"/>
    <mergeCell ref="F139:I139"/>
    <mergeCell ref="F130:I130"/>
    <mergeCell ref="L130:M130"/>
    <mergeCell ref="N130:Q130"/>
    <mergeCell ref="F131:I131"/>
    <mergeCell ref="L131:M131"/>
    <mergeCell ref="F137:I137"/>
    <mergeCell ref="L137:M137"/>
    <mergeCell ref="N137:Q137"/>
    <mergeCell ref="L136:M136"/>
    <mergeCell ref="N136:Q136"/>
    <mergeCell ref="F134:I134"/>
    <mergeCell ref="L134:M134"/>
    <mergeCell ref="N134:Q134"/>
    <mergeCell ref="N131:Q131"/>
    <mergeCell ref="L132:M132"/>
    <mergeCell ref="N132:Q132"/>
    <mergeCell ref="N140:Q140"/>
    <mergeCell ref="F143:I143"/>
    <mergeCell ref="L143:M143"/>
    <mergeCell ref="N143:Q143"/>
    <mergeCell ref="F141:I141"/>
    <mergeCell ref="L141:M141"/>
    <mergeCell ref="N141:Q141"/>
    <mergeCell ref="F144:I144"/>
    <mergeCell ref="L144:M144"/>
    <mergeCell ref="N144:Q144"/>
    <mergeCell ref="F142:I142"/>
    <mergeCell ref="L142:M142"/>
    <mergeCell ref="N142:Q142"/>
    <mergeCell ref="F147:I147"/>
    <mergeCell ref="L147:M147"/>
    <mergeCell ref="N147:Q147"/>
    <mergeCell ref="F148:I148"/>
    <mergeCell ref="L148:M148"/>
    <mergeCell ref="N148:Q148"/>
    <mergeCell ref="F145:I145"/>
    <mergeCell ref="L145:M145"/>
    <mergeCell ref="N145:Q145"/>
    <mergeCell ref="F146:I146"/>
    <mergeCell ref="L146:M146"/>
    <mergeCell ref="N146:Q146"/>
    <mergeCell ref="L154:M154"/>
    <mergeCell ref="N154:Q154"/>
    <mergeCell ref="F155:I155"/>
    <mergeCell ref="L155:M155"/>
    <mergeCell ref="N155:Q155"/>
    <mergeCell ref="F149:I149"/>
    <mergeCell ref="L149:M149"/>
    <mergeCell ref="N149:Q149"/>
    <mergeCell ref="F150:I150"/>
    <mergeCell ref="L150:M150"/>
    <mergeCell ref="N150:Q150"/>
    <mergeCell ref="L164:M164"/>
    <mergeCell ref="N156:Q156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8:I158"/>
    <mergeCell ref="L158:M158"/>
    <mergeCell ref="N158:Q158"/>
    <mergeCell ref="F157:I157"/>
    <mergeCell ref="L157:M157"/>
    <mergeCell ref="N157:Q157"/>
    <mergeCell ref="F159:I159"/>
    <mergeCell ref="L159:M159"/>
    <mergeCell ref="N159:Q159"/>
    <mergeCell ref="F160:I160"/>
    <mergeCell ref="L160:M160"/>
    <mergeCell ref="N160:Q160"/>
    <mergeCell ref="F154:I154"/>
    <mergeCell ref="N161:Q161"/>
    <mergeCell ref="F163:I163"/>
    <mergeCell ref="L163:M163"/>
    <mergeCell ref="N163:Q163"/>
    <mergeCell ref="F168:I168"/>
    <mergeCell ref="L168:M168"/>
    <mergeCell ref="N168:Q168"/>
    <mergeCell ref="N167:Q167"/>
    <mergeCell ref="F169:I169"/>
    <mergeCell ref="L169:M169"/>
    <mergeCell ref="N169:Q169"/>
    <mergeCell ref="N162:Q162"/>
    <mergeCell ref="F161:I161"/>
    <mergeCell ref="F166:I166"/>
    <mergeCell ref="L166:M166"/>
    <mergeCell ref="N166:Q166"/>
    <mergeCell ref="L161:M161"/>
    <mergeCell ref="N164:Q164"/>
    <mergeCell ref="F165:I165"/>
    <mergeCell ref="L165:M165"/>
    <mergeCell ref="N165:Q165"/>
    <mergeCell ref="F162:I162"/>
    <mergeCell ref="L162:M162"/>
    <mergeCell ref="F164:I164"/>
    <mergeCell ref="F171:I171"/>
    <mergeCell ref="L171:M171"/>
    <mergeCell ref="N171:Q171"/>
    <mergeCell ref="N176:Q176"/>
    <mergeCell ref="F173:I173"/>
    <mergeCell ref="F172:I172"/>
    <mergeCell ref="N170:Q170"/>
    <mergeCell ref="L172:M172"/>
    <mergeCell ref="N172:Q172"/>
    <mergeCell ref="F174:I174"/>
    <mergeCell ref="L174:M174"/>
    <mergeCell ref="N174:Q174"/>
    <mergeCell ref="F175:I175"/>
    <mergeCell ref="L175:M175"/>
    <mergeCell ref="N173:Q173"/>
    <mergeCell ref="L173:M173"/>
    <mergeCell ref="F180:I180"/>
    <mergeCell ref="L180:M180"/>
    <mergeCell ref="N180:Q180"/>
    <mergeCell ref="F181:I181"/>
    <mergeCell ref="L181:M181"/>
    <mergeCell ref="N181:Q181"/>
    <mergeCell ref="N175:Q175"/>
    <mergeCell ref="F177:I177"/>
    <mergeCell ref="L177:M177"/>
    <mergeCell ref="N177:Q177"/>
    <mergeCell ref="N178:Q178"/>
    <mergeCell ref="N179:Q179"/>
    <mergeCell ref="F184:I184"/>
    <mergeCell ref="L184:M184"/>
    <mergeCell ref="N184:Q184"/>
    <mergeCell ref="L187:M187"/>
    <mergeCell ref="N187:Q187"/>
    <mergeCell ref="N182:Q182"/>
    <mergeCell ref="F183:I183"/>
    <mergeCell ref="L183:M183"/>
    <mergeCell ref="N183:Q183"/>
    <mergeCell ref="N185:Q185"/>
    <mergeCell ref="L190:M190"/>
    <mergeCell ref="N190:Q190"/>
    <mergeCell ref="F191:I191"/>
    <mergeCell ref="L191:M191"/>
    <mergeCell ref="N191:Q191"/>
    <mergeCell ref="F186:I186"/>
    <mergeCell ref="L186:M186"/>
    <mergeCell ref="N186:Q186"/>
    <mergeCell ref="F188:I188"/>
    <mergeCell ref="L188:M188"/>
    <mergeCell ref="N188:Q188"/>
    <mergeCell ref="F187:I187"/>
    <mergeCell ref="AC89:AF89"/>
    <mergeCell ref="N120:T120"/>
    <mergeCell ref="F197:I197"/>
    <mergeCell ref="L197:M197"/>
    <mergeCell ref="N197:Q197"/>
    <mergeCell ref="F195:I195"/>
    <mergeCell ref="L195:M195"/>
    <mergeCell ref="N195:Q195"/>
    <mergeCell ref="F196:I196"/>
    <mergeCell ref="L196:M196"/>
    <mergeCell ref="F194:I194"/>
    <mergeCell ref="L194:M194"/>
    <mergeCell ref="N194:Q194"/>
    <mergeCell ref="N196:Q196"/>
    <mergeCell ref="F193:I193"/>
    <mergeCell ref="L193:M193"/>
    <mergeCell ref="N193:Q193"/>
    <mergeCell ref="F192:I192"/>
    <mergeCell ref="L192:M192"/>
    <mergeCell ref="N192:Q192"/>
    <mergeCell ref="F189:I189"/>
    <mergeCell ref="L189:M189"/>
    <mergeCell ref="N189:Q189"/>
    <mergeCell ref="F190:I190"/>
  </mergeCells>
  <phoneticPr fontId="23" type="noConversion"/>
  <pageMargins left="0.75" right="0.75" top="1" bottom="1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pane xSplit="5" ySplit="3" topLeftCell="F52" activePane="bottomRight" state="frozen"/>
      <selection pane="topRight" activeCell="F1" sqref="F1"/>
      <selection pane="bottomLeft" activeCell="A4" sqref="A4"/>
      <selection pane="bottomRight" activeCell="I7" sqref="I7"/>
    </sheetView>
  </sheetViews>
  <sheetFormatPr defaultRowHeight="11.25" x14ac:dyDescent="0.2"/>
  <cols>
    <col min="1" max="1" width="2.7109375" style="42" hidden="1" customWidth="1"/>
    <col min="2" max="2" width="4.28515625" style="42" hidden="1" customWidth="1"/>
    <col min="3" max="3" width="10.85546875" style="42" hidden="1" customWidth="1"/>
    <col min="4" max="4" width="20.5703125" style="42" customWidth="1"/>
    <col min="5" max="5" width="30.28515625" style="42" customWidth="1"/>
    <col min="6" max="6" width="9.140625" style="64"/>
    <col min="7" max="7" width="9.140625" style="63"/>
    <col min="8" max="8" width="11" style="48" customWidth="1"/>
    <col min="9" max="16384" width="9.140625" style="42"/>
  </cols>
  <sheetData>
    <row r="1" spans="1:8" x14ac:dyDescent="0.2">
      <c r="A1" s="311" t="s">
        <v>370</v>
      </c>
      <c r="B1" s="311"/>
      <c r="C1" s="311"/>
      <c r="D1" s="311"/>
      <c r="E1" s="311"/>
      <c r="F1" s="55"/>
      <c r="G1" s="54"/>
      <c r="H1" s="47"/>
    </row>
    <row r="2" spans="1:8" x14ac:dyDescent="0.2">
      <c r="A2" s="311" t="s">
        <v>371</v>
      </c>
      <c r="B2" s="311"/>
      <c r="C2" s="311"/>
      <c r="D2" s="312" t="s">
        <v>372</v>
      </c>
      <c r="E2" s="312"/>
      <c r="F2" s="55"/>
      <c r="G2" s="54"/>
      <c r="H2" s="47"/>
    </row>
    <row r="3" spans="1:8" s="53" customFormat="1" ht="22.5" x14ac:dyDescent="0.2">
      <c r="A3" s="50"/>
      <c r="B3" s="50"/>
      <c r="C3" s="51" t="s">
        <v>373</v>
      </c>
      <c r="D3" s="50"/>
      <c r="E3" s="49" t="s">
        <v>372</v>
      </c>
      <c r="F3" s="56" t="s">
        <v>80</v>
      </c>
      <c r="G3" s="57" t="s">
        <v>469</v>
      </c>
      <c r="H3" s="65"/>
    </row>
    <row r="4" spans="1:8" s="53" customFormat="1" x14ac:dyDescent="0.2">
      <c r="A4" s="50"/>
      <c r="B4" s="50"/>
      <c r="C4" s="50"/>
      <c r="D4" s="50"/>
      <c r="E4" s="50" t="s">
        <v>374</v>
      </c>
      <c r="F4" s="56" t="s">
        <v>375</v>
      </c>
      <c r="G4" s="57"/>
      <c r="H4" s="65"/>
    </row>
    <row r="5" spans="1:8" s="53" customFormat="1" x14ac:dyDescent="0.2">
      <c r="A5" s="50"/>
      <c r="B5" s="50"/>
      <c r="C5" s="50"/>
      <c r="D5" s="313" t="s">
        <v>376</v>
      </c>
      <c r="E5" s="313"/>
      <c r="F5" s="58"/>
      <c r="G5" s="57"/>
      <c r="H5" s="65"/>
    </row>
    <row r="6" spans="1:8" ht="11.25" customHeight="1" x14ac:dyDescent="0.2">
      <c r="A6" s="41"/>
      <c r="B6" s="41"/>
      <c r="C6" s="41"/>
      <c r="D6" s="314" t="s">
        <v>466</v>
      </c>
      <c r="E6" s="314"/>
      <c r="F6" s="55"/>
      <c r="G6" s="54"/>
      <c r="H6" s="47"/>
    </row>
    <row r="7" spans="1:8" x14ac:dyDescent="0.2">
      <c r="A7" s="41"/>
      <c r="B7" s="44" t="s">
        <v>377</v>
      </c>
      <c r="C7" s="40" t="s">
        <v>378</v>
      </c>
      <c r="D7" s="311" t="s">
        <v>379</v>
      </c>
      <c r="E7" s="311"/>
      <c r="F7" s="54">
        <v>9.1999999999999993</v>
      </c>
      <c r="G7" s="54">
        <v>9.58</v>
      </c>
      <c r="H7" s="47">
        <f>F7*G7</f>
        <v>88.135999999999996</v>
      </c>
    </row>
    <row r="8" spans="1:8" x14ac:dyDescent="0.2">
      <c r="A8" s="41"/>
      <c r="B8" s="41"/>
      <c r="C8" s="41"/>
      <c r="D8" s="311" t="s">
        <v>444</v>
      </c>
      <c r="E8" s="311"/>
      <c r="F8" s="55"/>
      <c r="G8" s="54"/>
      <c r="H8" s="47"/>
    </row>
    <row r="9" spans="1:8" x14ac:dyDescent="0.2">
      <c r="A9" s="41"/>
      <c r="B9" s="44" t="s">
        <v>377</v>
      </c>
      <c r="C9" s="40" t="s">
        <v>380</v>
      </c>
      <c r="D9" s="311" t="s">
        <v>381</v>
      </c>
      <c r="E9" s="311"/>
      <c r="F9" s="54">
        <v>9.1999999999999993</v>
      </c>
      <c r="G9" s="54">
        <v>34.35</v>
      </c>
      <c r="H9" s="47">
        <f>F9*G8:G9</f>
        <v>316.02</v>
      </c>
    </row>
    <row r="10" spans="1:8" x14ac:dyDescent="0.2">
      <c r="A10" s="41"/>
      <c r="B10" s="41"/>
      <c r="C10" s="41"/>
      <c r="D10" s="311" t="s">
        <v>445</v>
      </c>
      <c r="E10" s="311"/>
      <c r="F10" s="55"/>
      <c r="G10" s="54"/>
      <c r="H10" s="47"/>
    </row>
    <row r="11" spans="1:8" x14ac:dyDescent="0.2">
      <c r="A11" s="41"/>
      <c r="B11" s="44" t="s">
        <v>382</v>
      </c>
      <c r="C11" s="40" t="s">
        <v>383</v>
      </c>
      <c r="D11" s="311" t="s">
        <v>384</v>
      </c>
      <c r="E11" s="311"/>
      <c r="F11" s="59">
        <v>2.2999999999999998</v>
      </c>
      <c r="G11" s="54">
        <v>16.559999999999999</v>
      </c>
      <c r="H11" s="47">
        <f>F11*G11</f>
        <v>38.087999999999994</v>
      </c>
    </row>
    <row r="12" spans="1:8" x14ac:dyDescent="0.2">
      <c r="A12" s="41"/>
      <c r="B12" s="41"/>
      <c r="C12" s="41"/>
      <c r="D12" s="311" t="s">
        <v>446</v>
      </c>
      <c r="E12" s="311"/>
      <c r="F12" s="55"/>
      <c r="G12" s="54"/>
      <c r="H12" s="47"/>
    </row>
    <row r="13" spans="1:8" x14ac:dyDescent="0.2">
      <c r="A13" s="40" t="s">
        <v>92</v>
      </c>
      <c r="B13" s="44" t="s">
        <v>367</v>
      </c>
      <c r="C13" s="40" t="s">
        <v>385</v>
      </c>
      <c r="D13" s="311" t="s">
        <v>386</v>
      </c>
      <c r="E13" s="311"/>
      <c r="F13" s="54">
        <v>5.0369999999999999</v>
      </c>
      <c r="G13" s="54">
        <v>17.55</v>
      </c>
      <c r="H13" s="47">
        <f>F13*G13</f>
        <v>88.399349999999998</v>
      </c>
    </row>
    <row r="14" spans="1:8" x14ac:dyDescent="0.2">
      <c r="A14" s="41"/>
      <c r="B14" s="41"/>
      <c r="C14" s="41"/>
      <c r="D14" s="311" t="s">
        <v>447</v>
      </c>
      <c r="E14" s="311"/>
      <c r="F14" s="55"/>
      <c r="G14" s="54"/>
      <c r="H14" s="47"/>
    </row>
    <row r="15" spans="1:8" x14ac:dyDescent="0.2">
      <c r="A15" s="41"/>
      <c r="B15" s="44" t="s">
        <v>367</v>
      </c>
      <c r="C15" s="40" t="s">
        <v>387</v>
      </c>
      <c r="D15" s="311" t="s">
        <v>388</v>
      </c>
      <c r="E15" s="311"/>
      <c r="F15" s="54">
        <v>27.6</v>
      </c>
      <c r="G15" s="54">
        <v>8.06</v>
      </c>
      <c r="H15" s="47">
        <f>F15*G15</f>
        <v>222.45600000000002</v>
      </c>
    </row>
    <row r="16" spans="1:8" x14ac:dyDescent="0.2">
      <c r="A16" s="41"/>
      <c r="B16" s="41"/>
      <c r="C16" s="41"/>
      <c r="D16" s="311" t="s">
        <v>448</v>
      </c>
      <c r="E16" s="311"/>
      <c r="F16" s="55"/>
      <c r="G16" s="54"/>
      <c r="H16" s="47"/>
    </row>
    <row r="17" spans="1:8" x14ac:dyDescent="0.2">
      <c r="A17" s="40" t="s">
        <v>98</v>
      </c>
      <c r="B17" s="44" t="s">
        <v>367</v>
      </c>
      <c r="C17" s="40" t="s">
        <v>389</v>
      </c>
      <c r="D17" s="311" t="s">
        <v>449</v>
      </c>
      <c r="E17" s="311"/>
      <c r="F17" s="54">
        <v>8.2799999999999994</v>
      </c>
      <c r="G17" s="54">
        <v>1.02</v>
      </c>
      <c r="H17" s="47">
        <f>F17*G17</f>
        <v>8.4455999999999989</v>
      </c>
    </row>
    <row r="18" spans="1:8" x14ac:dyDescent="0.2">
      <c r="A18" s="41"/>
      <c r="B18" s="41"/>
      <c r="C18" s="41"/>
      <c r="D18" s="311" t="s">
        <v>450</v>
      </c>
      <c r="E18" s="311"/>
      <c r="F18" s="55"/>
      <c r="G18" s="54"/>
      <c r="H18" s="47"/>
    </row>
    <row r="19" spans="1:8" x14ac:dyDescent="0.2">
      <c r="A19" s="40" t="s">
        <v>99</v>
      </c>
      <c r="B19" s="44" t="s">
        <v>382</v>
      </c>
      <c r="C19" s="40" t="s">
        <v>390</v>
      </c>
      <c r="D19" s="311" t="s">
        <v>391</v>
      </c>
      <c r="E19" s="311"/>
      <c r="F19" s="54">
        <v>48</v>
      </c>
      <c r="G19" s="54">
        <v>6.49</v>
      </c>
      <c r="H19" s="47">
        <f>F19*G19</f>
        <v>311.52</v>
      </c>
    </row>
    <row r="20" spans="1:8" x14ac:dyDescent="0.2">
      <c r="A20" s="41"/>
      <c r="B20" s="41"/>
      <c r="C20" s="41"/>
      <c r="D20" s="311" t="s">
        <v>451</v>
      </c>
      <c r="E20" s="311"/>
      <c r="F20" s="55"/>
      <c r="G20" s="54"/>
      <c r="H20" s="47"/>
    </row>
    <row r="21" spans="1:8" x14ac:dyDescent="0.2">
      <c r="A21" s="40" t="s">
        <v>100</v>
      </c>
      <c r="B21" s="44" t="s">
        <v>382</v>
      </c>
      <c r="C21" s="40" t="s">
        <v>392</v>
      </c>
      <c r="D21" s="311" t="s">
        <v>393</v>
      </c>
      <c r="E21" s="311"/>
      <c r="F21" s="54">
        <v>48</v>
      </c>
      <c r="G21" s="54">
        <v>3.87</v>
      </c>
      <c r="H21" s="47">
        <f>F21*G21</f>
        <v>185.76</v>
      </c>
    </row>
    <row r="22" spans="1:8" x14ac:dyDescent="0.2">
      <c r="A22" s="41"/>
      <c r="B22" s="41"/>
      <c r="C22" s="41"/>
      <c r="D22" s="311" t="s">
        <v>452</v>
      </c>
      <c r="E22" s="311"/>
      <c r="F22" s="55"/>
      <c r="G22" s="54"/>
      <c r="H22" s="47"/>
    </row>
    <row r="23" spans="1:8" x14ac:dyDescent="0.2">
      <c r="A23" s="41"/>
      <c r="B23" s="44" t="s">
        <v>367</v>
      </c>
      <c r="C23" s="40" t="s">
        <v>394</v>
      </c>
      <c r="D23" s="311" t="s">
        <v>395</v>
      </c>
      <c r="E23" s="311"/>
      <c r="F23" s="54">
        <v>27.6</v>
      </c>
      <c r="G23" s="54">
        <v>37.93</v>
      </c>
      <c r="H23" s="47">
        <f>F23*G23</f>
        <v>1046.8679999999999</v>
      </c>
    </row>
    <row r="24" spans="1:8" x14ac:dyDescent="0.2">
      <c r="A24" s="41"/>
      <c r="B24" s="41"/>
      <c r="C24" s="41"/>
      <c r="D24" s="311" t="s">
        <v>453</v>
      </c>
      <c r="E24" s="311"/>
      <c r="F24" s="55"/>
      <c r="G24" s="54"/>
      <c r="H24" s="47"/>
    </row>
    <row r="25" spans="1:8" x14ac:dyDescent="0.2">
      <c r="A25" s="40" t="s">
        <v>103</v>
      </c>
      <c r="B25" s="44" t="s">
        <v>382</v>
      </c>
      <c r="C25" s="40" t="s">
        <v>396</v>
      </c>
      <c r="D25" s="311" t="s">
        <v>397</v>
      </c>
      <c r="E25" s="311"/>
      <c r="F25" s="54">
        <v>27.6</v>
      </c>
      <c r="G25" s="54">
        <v>15.54</v>
      </c>
      <c r="H25" s="47">
        <f>F25*G25</f>
        <v>428.904</v>
      </c>
    </row>
    <row r="26" spans="1:8" x14ac:dyDescent="0.2">
      <c r="A26" s="40" t="s">
        <v>106</v>
      </c>
      <c r="B26" s="44" t="s">
        <v>367</v>
      </c>
      <c r="C26" s="40" t="s">
        <v>398</v>
      </c>
      <c r="D26" s="311" t="s">
        <v>399</v>
      </c>
      <c r="E26" s="311"/>
      <c r="F26" s="54">
        <v>138</v>
      </c>
      <c r="G26" s="54">
        <v>0.41</v>
      </c>
      <c r="H26" s="47">
        <f>F26*G26</f>
        <v>56.58</v>
      </c>
    </row>
    <row r="27" spans="1:8" x14ac:dyDescent="0.2">
      <c r="A27" s="41"/>
      <c r="B27" s="41"/>
      <c r="C27" s="41"/>
      <c r="D27" s="44" t="s">
        <v>454</v>
      </c>
      <c r="E27" s="40" t="s">
        <v>400</v>
      </c>
      <c r="F27" s="55"/>
      <c r="G27" s="54"/>
      <c r="H27" s="47"/>
    </row>
    <row r="28" spans="1:8" x14ac:dyDescent="0.2">
      <c r="A28" s="40" t="s">
        <v>107</v>
      </c>
      <c r="B28" s="44" t="s">
        <v>382</v>
      </c>
      <c r="C28" s="40" t="s">
        <v>401</v>
      </c>
      <c r="D28" s="311" t="s">
        <v>402</v>
      </c>
      <c r="E28" s="311"/>
      <c r="F28" s="54">
        <v>27.6</v>
      </c>
      <c r="G28" s="54">
        <v>7.13</v>
      </c>
      <c r="H28" s="47">
        <f>F28*G28</f>
        <v>196.78800000000001</v>
      </c>
    </row>
    <row r="29" spans="1:8" x14ac:dyDescent="0.2">
      <c r="A29" s="41"/>
      <c r="B29" s="41"/>
      <c r="C29" s="41"/>
      <c r="D29" s="311" t="s">
        <v>453</v>
      </c>
      <c r="E29" s="311"/>
      <c r="F29" s="55"/>
      <c r="G29" s="54"/>
      <c r="H29" s="47"/>
    </row>
    <row r="30" spans="1:8" x14ac:dyDescent="0.2">
      <c r="A30" s="40" t="s">
        <v>109</v>
      </c>
      <c r="B30" s="44" t="s">
        <v>367</v>
      </c>
      <c r="C30" s="40" t="s">
        <v>403</v>
      </c>
      <c r="D30" s="311" t="s">
        <v>404</v>
      </c>
      <c r="E30" s="311"/>
      <c r="F30" s="54">
        <v>27.6</v>
      </c>
      <c r="G30" s="54">
        <v>0.74</v>
      </c>
      <c r="H30" s="47">
        <f>F30*G30</f>
        <v>20.423999999999999</v>
      </c>
    </row>
    <row r="31" spans="1:8" x14ac:dyDescent="0.2">
      <c r="A31" s="41"/>
      <c r="B31" s="41"/>
      <c r="C31" s="41"/>
      <c r="D31" s="311" t="s">
        <v>453</v>
      </c>
      <c r="E31" s="311"/>
      <c r="F31" s="55"/>
      <c r="G31" s="54"/>
      <c r="H31" s="47"/>
    </row>
    <row r="32" spans="1:8" x14ac:dyDescent="0.2">
      <c r="A32" s="40" t="s">
        <v>110</v>
      </c>
      <c r="B32" s="44" t="s">
        <v>367</v>
      </c>
      <c r="C32" s="40" t="s">
        <v>405</v>
      </c>
      <c r="D32" s="311" t="s">
        <v>406</v>
      </c>
      <c r="E32" s="311"/>
      <c r="F32" s="59">
        <v>46.92</v>
      </c>
      <c r="G32" s="54">
        <v>11</v>
      </c>
      <c r="H32" s="47">
        <f>F32*G32</f>
        <v>516.12</v>
      </c>
    </row>
    <row r="33" spans="1:8" x14ac:dyDescent="0.2">
      <c r="A33" s="41"/>
      <c r="B33" s="41"/>
      <c r="C33" s="41"/>
      <c r="D33" s="311" t="s">
        <v>455</v>
      </c>
      <c r="E33" s="311"/>
      <c r="F33" s="55"/>
      <c r="G33" s="54"/>
      <c r="H33" s="47"/>
    </row>
    <row r="34" spans="1:8" x14ac:dyDescent="0.2">
      <c r="A34" s="41"/>
      <c r="B34" s="41"/>
      <c r="C34" s="41"/>
      <c r="D34" s="40"/>
      <c r="E34" s="40"/>
      <c r="F34" s="55"/>
      <c r="G34" s="54"/>
      <c r="H34" s="47"/>
    </row>
    <row r="35" spans="1:8" ht="11.25" customHeight="1" x14ac:dyDescent="0.2">
      <c r="A35" s="41"/>
      <c r="B35" s="41"/>
      <c r="C35" s="41"/>
      <c r="D35" s="314" t="s">
        <v>407</v>
      </c>
      <c r="E35" s="314"/>
      <c r="F35" s="55"/>
      <c r="G35" s="54"/>
      <c r="H35" s="47"/>
    </row>
    <row r="36" spans="1:8" x14ac:dyDescent="0.2">
      <c r="A36" s="40" t="s">
        <v>111</v>
      </c>
      <c r="B36" s="44" t="s">
        <v>368</v>
      </c>
      <c r="C36" s="40" t="s">
        <v>408</v>
      </c>
      <c r="D36" s="311" t="s">
        <v>409</v>
      </c>
      <c r="E36" s="311"/>
      <c r="F36" s="54">
        <v>1.38</v>
      </c>
      <c r="G36" s="60">
        <v>36.909999999999997</v>
      </c>
      <c r="H36" s="47">
        <f>F36*G36</f>
        <v>50.935799999999993</v>
      </c>
    </row>
    <row r="37" spans="1:8" x14ac:dyDescent="0.2">
      <c r="A37" s="41"/>
      <c r="B37" s="41"/>
      <c r="C37" s="41"/>
      <c r="D37" s="44" t="s">
        <v>456</v>
      </c>
      <c r="E37" s="41" t="s">
        <v>410</v>
      </c>
      <c r="F37" s="55"/>
      <c r="G37" s="54"/>
      <c r="H37" s="47"/>
    </row>
    <row r="38" spans="1:8" x14ac:dyDescent="0.2">
      <c r="A38" s="40" t="s">
        <v>94</v>
      </c>
      <c r="B38" s="44" t="s">
        <v>368</v>
      </c>
      <c r="C38" s="40" t="s">
        <v>411</v>
      </c>
      <c r="D38" s="311" t="s">
        <v>412</v>
      </c>
      <c r="E38" s="311"/>
      <c r="F38" s="54">
        <v>4.3520000000000003</v>
      </c>
      <c r="G38" s="54">
        <v>25.16</v>
      </c>
      <c r="H38" s="47">
        <f>F38*G38</f>
        <v>109.49632000000001</v>
      </c>
    </row>
    <row r="39" spans="1:8" x14ac:dyDescent="0.2">
      <c r="A39" s="41"/>
      <c r="B39" s="41"/>
      <c r="C39" s="41"/>
      <c r="D39" s="311" t="s">
        <v>457</v>
      </c>
      <c r="E39" s="311"/>
      <c r="F39" s="55"/>
      <c r="G39" s="54"/>
      <c r="H39" s="47"/>
    </row>
    <row r="40" spans="1:8" x14ac:dyDescent="0.2">
      <c r="A40" s="40" t="s">
        <v>164</v>
      </c>
      <c r="B40" s="40" t="s">
        <v>368</v>
      </c>
      <c r="C40" s="40" t="s">
        <v>413</v>
      </c>
      <c r="D40" s="311" t="s">
        <v>414</v>
      </c>
      <c r="E40" s="311"/>
      <c r="F40" s="54">
        <v>21.867999999999999</v>
      </c>
      <c r="G40" s="54">
        <v>36.909999999999997</v>
      </c>
      <c r="H40" s="47">
        <f>F40*G40</f>
        <v>807.14787999999987</v>
      </c>
    </row>
    <row r="41" spans="1:8" x14ac:dyDescent="0.2">
      <c r="A41" s="41"/>
      <c r="B41" s="41"/>
      <c r="C41" s="41"/>
      <c r="D41" s="311" t="s">
        <v>458</v>
      </c>
      <c r="E41" s="311"/>
      <c r="F41" s="55"/>
      <c r="G41" s="54"/>
      <c r="H41" s="47"/>
    </row>
    <row r="42" spans="1:8" x14ac:dyDescent="0.2">
      <c r="A42" s="41"/>
      <c r="B42" s="41"/>
      <c r="C42" s="41"/>
      <c r="D42" s="41"/>
      <c r="E42" s="44"/>
      <c r="F42" s="55"/>
      <c r="G42" s="54"/>
      <c r="H42" s="47"/>
    </row>
    <row r="43" spans="1:8" ht="11.25" customHeight="1" x14ac:dyDescent="0.2">
      <c r="A43" s="41"/>
      <c r="B43" s="41"/>
      <c r="C43" s="41"/>
      <c r="D43" s="314" t="s">
        <v>415</v>
      </c>
      <c r="E43" s="314"/>
      <c r="F43" s="55"/>
      <c r="G43" s="54"/>
      <c r="H43" s="47"/>
    </row>
    <row r="44" spans="1:8" x14ac:dyDescent="0.2">
      <c r="A44" s="40" t="s">
        <v>172</v>
      </c>
      <c r="B44" s="40" t="s">
        <v>377</v>
      </c>
      <c r="C44" s="40" t="s">
        <v>416</v>
      </c>
      <c r="D44" s="311" t="s">
        <v>417</v>
      </c>
      <c r="E44" s="311"/>
      <c r="F44" s="54">
        <v>9.1999999999999993</v>
      </c>
      <c r="G44" s="54">
        <v>9.58</v>
      </c>
      <c r="H44" s="47">
        <f>F44*G44</f>
        <v>88.135999999999996</v>
      </c>
    </row>
    <row r="45" spans="1:8" x14ac:dyDescent="0.2">
      <c r="A45" s="41"/>
      <c r="B45" s="41"/>
      <c r="C45" s="41"/>
      <c r="D45" s="311" t="s">
        <v>445</v>
      </c>
      <c r="E45" s="311"/>
      <c r="F45" s="55"/>
      <c r="G45" s="54"/>
      <c r="H45" s="47"/>
    </row>
    <row r="46" spans="1:8" x14ac:dyDescent="0.2">
      <c r="A46" s="40" t="s">
        <v>176</v>
      </c>
      <c r="B46" s="40" t="s">
        <v>377</v>
      </c>
      <c r="C46" s="40" t="s">
        <v>418</v>
      </c>
      <c r="D46" s="311" t="s">
        <v>419</v>
      </c>
      <c r="E46" s="311"/>
      <c r="F46" s="54">
        <v>9.1999999999999993</v>
      </c>
      <c r="G46" s="54">
        <v>21.88</v>
      </c>
      <c r="H46" s="47">
        <f>F46*G46</f>
        <v>201.29599999999996</v>
      </c>
    </row>
    <row r="47" spans="1:8" x14ac:dyDescent="0.2">
      <c r="A47" s="41"/>
      <c r="B47" s="41"/>
      <c r="C47" s="41"/>
      <c r="D47" s="311" t="s">
        <v>445</v>
      </c>
      <c r="E47" s="311"/>
      <c r="F47" s="55"/>
      <c r="G47" s="54"/>
      <c r="H47" s="47"/>
    </row>
    <row r="48" spans="1:8" x14ac:dyDescent="0.2">
      <c r="A48" s="41"/>
      <c r="B48" s="41"/>
      <c r="C48" s="41"/>
      <c r="D48" s="41"/>
      <c r="E48" s="44"/>
      <c r="F48" s="55"/>
      <c r="G48" s="54"/>
      <c r="H48" s="47"/>
    </row>
    <row r="49" spans="1:8" ht="12.75" x14ac:dyDescent="0.2">
      <c r="A49" s="41"/>
      <c r="B49" s="41"/>
      <c r="C49" s="41"/>
      <c r="D49" s="314" t="s">
        <v>420</v>
      </c>
      <c r="E49" s="314"/>
      <c r="F49" s="55"/>
      <c r="G49" s="54"/>
      <c r="H49" s="47"/>
    </row>
    <row r="50" spans="1:8" x14ac:dyDescent="0.2">
      <c r="A50" s="40" t="s">
        <v>7</v>
      </c>
      <c r="B50" s="40" t="s">
        <v>368</v>
      </c>
      <c r="C50" s="40" t="s">
        <v>421</v>
      </c>
      <c r="D50" s="311" t="s">
        <v>422</v>
      </c>
      <c r="E50" s="311"/>
      <c r="F50" s="54">
        <v>9.5</v>
      </c>
      <c r="G50" s="54">
        <v>0.92</v>
      </c>
      <c r="H50" s="47">
        <f>F50*G50</f>
        <v>8.74</v>
      </c>
    </row>
    <row r="51" spans="1:8" ht="24" customHeight="1" x14ac:dyDescent="0.2">
      <c r="A51" s="40" t="s">
        <v>183</v>
      </c>
      <c r="B51" s="40" t="s">
        <v>368</v>
      </c>
      <c r="C51" s="40" t="s">
        <v>423</v>
      </c>
      <c r="D51" s="311" t="s">
        <v>468</v>
      </c>
      <c r="E51" s="311"/>
      <c r="F51" s="54">
        <v>3</v>
      </c>
      <c r="G51" s="54">
        <v>500</v>
      </c>
      <c r="H51" s="47">
        <f>F51*G51</f>
        <v>1500</v>
      </c>
    </row>
    <row r="52" spans="1:8" x14ac:dyDescent="0.2">
      <c r="A52" s="40" t="s">
        <v>187</v>
      </c>
      <c r="B52" s="40" t="s">
        <v>368</v>
      </c>
      <c r="C52" s="40" t="s">
        <v>424</v>
      </c>
      <c r="D52" s="311" t="s">
        <v>425</v>
      </c>
      <c r="E52" s="311"/>
      <c r="F52" s="54">
        <v>1</v>
      </c>
      <c r="G52" s="54">
        <v>10</v>
      </c>
      <c r="H52" s="47">
        <f>F52*G52</f>
        <v>10</v>
      </c>
    </row>
    <row r="53" spans="1:8" x14ac:dyDescent="0.2">
      <c r="A53" s="40" t="s">
        <v>191</v>
      </c>
      <c r="B53" s="40" t="s">
        <v>426</v>
      </c>
      <c r="C53" s="40" t="s">
        <v>427</v>
      </c>
      <c r="D53" s="311" t="s">
        <v>428</v>
      </c>
      <c r="E53" s="311"/>
      <c r="F53" s="54">
        <v>2.077</v>
      </c>
      <c r="G53" s="54">
        <v>54.92</v>
      </c>
      <c r="H53" s="47">
        <f>F53*G53</f>
        <v>114.06883999999999</v>
      </c>
    </row>
    <row r="54" spans="1:8" x14ac:dyDescent="0.2">
      <c r="A54" s="41"/>
      <c r="B54" s="41"/>
      <c r="C54" s="41"/>
      <c r="D54" s="311" t="s">
        <v>459</v>
      </c>
      <c r="E54" s="311"/>
      <c r="F54" s="55"/>
      <c r="G54" s="54"/>
      <c r="H54" s="47"/>
    </row>
    <row r="55" spans="1:8" x14ac:dyDescent="0.2">
      <c r="A55" s="40">
        <v>13</v>
      </c>
      <c r="B55" s="40">
        <v>271</v>
      </c>
      <c r="C55" s="40">
        <v>8923510000</v>
      </c>
      <c r="D55" s="315" t="s">
        <v>467</v>
      </c>
      <c r="E55" s="315"/>
      <c r="F55" s="54">
        <v>9.5</v>
      </c>
      <c r="G55" s="54">
        <v>1.83</v>
      </c>
      <c r="H55" s="46">
        <f>F55*G55</f>
        <v>17.385000000000002</v>
      </c>
    </row>
    <row r="56" spans="1:8" x14ac:dyDescent="0.2">
      <c r="A56" s="40"/>
      <c r="B56" s="40"/>
      <c r="C56" s="40"/>
      <c r="D56" s="41"/>
      <c r="E56" s="41"/>
      <c r="F56" s="54"/>
      <c r="G56" s="54"/>
      <c r="H56" s="46"/>
    </row>
    <row r="57" spans="1:8" ht="11.25" customHeight="1" x14ac:dyDescent="0.2">
      <c r="A57" s="40"/>
      <c r="B57" s="41"/>
      <c r="C57" s="41"/>
      <c r="D57" s="314" t="s">
        <v>429</v>
      </c>
      <c r="E57" s="314"/>
      <c r="F57" s="54"/>
      <c r="G57" s="61"/>
      <c r="H57" s="46"/>
    </row>
    <row r="58" spans="1:8" x14ac:dyDescent="0.2">
      <c r="A58" s="40" t="s">
        <v>219</v>
      </c>
      <c r="B58" s="40" t="s">
        <v>382</v>
      </c>
      <c r="C58" s="40" t="s">
        <v>430</v>
      </c>
      <c r="D58" s="315" t="s">
        <v>431</v>
      </c>
      <c r="E58" s="315"/>
      <c r="F58" s="54">
        <v>16</v>
      </c>
      <c r="G58" s="54">
        <v>8.1999999999999993</v>
      </c>
      <c r="H58" s="46">
        <f>F58*G58</f>
        <v>131.19999999999999</v>
      </c>
    </row>
    <row r="59" spans="1:8" x14ac:dyDescent="0.2">
      <c r="A59" s="40"/>
      <c r="B59" s="41"/>
      <c r="C59" s="41"/>
      <c r="D59" s="311" t="s">
        <v>460</v>
      </c>
      <c r="E59" s="311"/>
      <c r="F59" s="54"/>
      <c r="G59" s="54"/>
      <c r="H59" s="46"/>
    </row>
    <row r="60" spans="1:8" x14ac:dyDescent="0.2">
      <c r="A60" s="45" t="s">
        <v>223</v>
      </c>
      <c r="B60" s="45" t="s">
        <v>382</v>
      </c>
      <c r="C60" s="40" t="s">
        <v>432</v>
      </c>
      <c r="D60" s="315" t="s">
        <v>433</v>
      </c>
      <c r="E60" s="315"/>
      <c r="F60" s="54">
        <v>5.8419999999999996</v>
      </c>
      <c r="G60" s="54">
        <v>1.59</v>
      </c>
      <c r="H60" s="46">
        <f>F60*G60</f>
        <v>9.2887799999999991</v>
      </c>
    </row>
    <row r="61" spans="1:8" x14ac:dyDescent="0.2">
      <c r="A61" s="40"/>
      <c r="B61" s="41"/>
      <c r="C61" s="41"/>
      <c r="D61" s="311" t="s">
        <v>461</v>
      </c>
      <c r="E61" s="311"/>
      <c r="F61" s="54"/>
      <c r="G61" s="54"/>
      <c r="H61" s="46"/>
    </row>
    <row r="62" spans="1:8" x14ac:dyDescent="0.2">
      <c r="A62" s="45" t="s">
        <v>211</v>
      </c>
      <c r="B62" s="40" t="s">
        <v>382</v>
      </c>
      <c r="C62" s="40" t="s">
        <v>434</v>
      </c>
      <c r="D62" s="315" t="s">
        <v>435</v>
      </c>
      <c r="E62" s="315"/>
      <c r="F62" s="54">
        <v>169.41800000000001</v>
      </c>
      <c r="G62" s="54">
        <v>0.34</v>
      </c>
      <c r="H62" s="46">
        <f>F62*G62</f>
        <v>57.602120000000006</v>
      </c>
    </row>
    <row r="63" spans="1:8" x14ac:dyDescent="0.2">
      <c r="A63" s="40"/>
      <c r="B63" s="41"/>
      <c r="C63" s="41"/>
      <c r="D63" s="311" t="s">
        <v>462</v>
      </c>
      <c r="E63" s="311"/>
      <c r="F63" s="54"/>
      <c r="G63" s="54"/>
      <c r="H63" s="46"/>
    </row>
    <row r="64" spans="1:8" x14ac:dyDescent="0.2">
      <c r="A64" s="40" t="s">
        <v>231</v>
      </c>
      <c r="B64" s="40" t="s">
        <v>436</v>
      </c>
      <c r="C64" s="40" t="s">
        <v>437</v>
      </c>
      <c r="D64" s="315" t="s">
        <v>438</v>
      </c>
      <c r="E64" s="315"/>
      <c r="F64" s="54">
        <v>5.8419999999999996</v>
      </c>
      <c r="G64" s="54">
        <v>4.5999999999999996</v>
      </c>
      <c r="H64" s="46">
        <f>F64*G64</f>
        <v>26.873199999999997</v>
      </c>
    </row>
    <row r="65" spans="1:9" ht="22.5" customHeight="1" x14ac:dyDescent="0.2">
      <c r="A65" s="40"/>
      <c r="B65" s="41"/>
      <c r="C65" s="41"/>
      <c r="D65" s="311" t="s">
        <v>463</v>
      </c>
      <c r="E65" s="311"/>
      <c r="F65" s="54"/>
      <c r="G65" s="54"/>
      <c r="H65" s="46"/>
    </row>
    <row r="66" spans="1:9" x14ac:dyDescent="0.2">
      <c r="A66" s="40" t="s">
        <v>235</v>
      </c>
      <c r="B66" s="40" t="s">
        <v>439</v>
      </c>
      <c r="C66" s="40" t="s">
        <v>440</v>
      </c>
      <c r="D66" s="315" t="s">
        <v>441</v>
      </c>
      <c r="E66" s="315"/>
      <c r="F66" s="54">
        <v>3.68</v>
      </c>
      <c r="G66" s="54">
        <v>15</v>
      </c>
      <c r="H66" s="46">
        <f>F66*G66</f>
        <v>55.2</v>
      </c>
    </row>
    <row r="67" spans="1:9" ht="22.5" customHeight="1" x14ac:dyDescent="0.2">
      <c r="A67" s="40"/>
      <c r="B67" s="41"/>
      <c r="C67" s="41"/>
      <c r="D67" s="311" t="s">
        <v>464</v>
      </c>
      <c r="E67" s="311"/>
      <c r="F67" s="54"/>
      <c r="G67" s="54"/>
      <c r="H67" s="46"/>
    </row>
    <row r="68" spans="1:9" x14ac:dyDescent="0.2">
      <c r="A68" s="40" t="s">
        <v>199</v>
      </c>
      <c r="B68" s="40" t="s">
        <v>368</v>
      </c>
      <c r="C68" s="40" t="s">
        <v>442</v>
      </c>
      <c r="D68" s="315" t="s">
        <v>443</v>
      </c>
      <c r="E68" s="315"/>
      <c r="F68" s="54">
        <v>61.225000000000001</v>
      </c>
      <c r="G68" s="54">
        <v>30.57</v>
      </c>
      <c r="H68" s="46">
        <f>F68*G68</f>
        <v>1871.64825</v>
      </c>
    </row>
    <row r="69" spans="1:9" x14ac:dyDescent="0.2">
      <c r="A69" s="41"/>
      <c r="B69" s="41"/>
      <c r="C69" s="41"/>
      <c r="D69" s="41"/>
      <c r="E69" s="43"/>
      <c r="F69" s="62"/>
      <c r="H69" s="46"/>
    </row>
    <row r="70" spans="1:9" ht="45" x14ac:dyDescent="0.2">
      <c r="A70" s="41"/>
      <c r="B70" s="41"/>
      <c r="C70" s="41"/>
      <c r="D70" s="41"/>
      <c r="E70" s="41"/>
      <c r="F70" s="55"/>
      <c r="G70" s="61" t="s">
        <v>465</v>
      </c>
      <c r="H70" s="52">
        <f>SUM(H7:H69)</f>
        <v>8583.5271399999983</v>
      </c>
      <c r="I70" s="129"/>
    </row>
    <row r="71" spans="1:9" x14ac:dyDescent="0.2">
      <c r="A71" s="41"/>
      <c r="B71" s="41"/>
      <c r="C71" s="41"/>
      <c r="D71" s="41"/>
      <c r="E71" s="41"/>
      <c r="F71" s="55"/>
      <c r="G71" s="54"/>
      <c r="H71" s="46"/>
    </row>
  </sheetData>
  <mergeCells count="61">
    <mergeCell ref="D68:E68"/>
    <mergeCell ref="D63:E63"/>
    <mergeCell ref="D65:E65"/>
    <mergeCell ref="D67:E67"/>
    <mergeCell ref="D51:E51"/>
    <mergeCell ref="D52:E52"/>
    <mergeCell ref="D64:E64"/>
    <mergeCell ref="D66:E66"/>
    <mergeCell ref="D62:E62"/>
    <mergeCell ref="D53:E53"/>
    <mergeCell ref="D54:E54"/>
    <mergeCell ref="D61:E61"/>
    <mergeCell ref="D59:E59"/>
    <mergeCell ref="D58:E58"/>
    <mergeCell ref="D55:E55"/>
    <mergeCell ref="D57:E57"/>
    <mergeCell ref="D60:E60"/>
    <mergeCell ref="D46:E46"/>
    <mergeCell ref="D47:E47"/>
    <mergeCell ref="D49:E49"/>
    <mergeCell ref="D50:E50"/>
    <mergeCell ref="D44:E44"/>
    <mergeCell ref="D45:E45"/>
    <mergeCell ref="D43:E43"/>
    <mergeCell ref="D29:E29"/>
    <mergeCell ref="D30:E30"/>
    <mergeCell ref="D31:E31"/>
    <mergeCell ref="D39:E39"/>
    <mergeCell ref="D40:E40"/>
    <mergeCell ref="D41:E41"/>
    <mergeCell ref="D38:E38"/>
    <mergeCell ref="D33:E33"/>
    <mergeCell ref="D35:E35"/>
    <mergeCell ref="D36:E36"/>
    <mergeCell ref="D25:E25"/>
    <mergeCell ref="D26:E26"/>
    <mergeCell ref="D28:E28"/>
    <mergeCell ref="D24:E24"/>
    <mergeCell ref="D32:E32"/>
    <mergeCell ref="D20:E20"/>
    <mergeCell ref="D21:E21"/>
    <mergeCell ref="D22:E22"/>
    <mergeCell ref="D23:E23"/>
    <mergeCell ref="D18:E18"/>
    <mergeCell ref="D19:E19"/>
    <mergeCell ref="D16:E16"/>
    <mergeCell ref="D17:E17"/>
    <mergeCell ref="A1:E1"/>
    <mergeCell ref="A2:C2"/>
    <mergeCell ref="D2:E2"/>
    <mergeCell ref="D5:E5"/>
    <mergeCell ref="D13:E13"/>
    <mergeCell ref="D14:E14"/>
    <mergeCell ref="D15:E15"/>
    <mergeCell ref="D6:E6"/>
    <mergeCell ref="D7:E7"/>
    <mergeCell ref="D10:E10"/>
    <mergeCell ref="D8:E8"/>
    <mergeCell ref="D9:E9"/>
    <mergeCell ref="D11:E11"/>
    <mergeCell ref="D12:E12"/>
  </mergeCells>
  <phoneticPr fontId="23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opLeftCell="A81" workbookViewId="0">
      <selection activeCell="G112" sqref="G112"/>
    </sheetView>
  </sheetViews>
  <sheetFormatPr defaultRowHeight="12.75" x14ac:dyDescent="0.2"/>
  <cols>
    <col min="1" max="1" width="70" style="67" customWidth="1"/>
    <col min="2" max="2" width="3.5703125" style="67" hidden="1" customWidth="1"/>
    <col min="3" max="3" width="12" style="67" hidden="1" customWidth="1"/>
    <col min="4" max="4" width="12" style="111" customWidth="1"/>
    <col min="5" max="5" width="6.85546875" style="67" customWidth="1"/>
    <col min="6" max="6" width="14.42578125" style="67" customWidth="1"/>
    <col min="7" max="7" width="14.42578125" style="111" customWidth="1"/>
    <col min="8" max="8" width="11" style="67" hidden="1" customWidth="1"/>
    <col min="9" max="9" width="9.140625" style="67"/>
    <col min="10" max="10" width="17.42578125" style="67" customWidth="1"/>
    <col min="11" max="16384" width="9.140625" style="67"/>
  </cols>
  <sheetData>
    <row r="1" spans="1:8" x14ac:dyDescent="0.2">
      <c r="A1" s="66" t="s">
        <v>470</v>
      </c>
    </row>
    <row r="3" spans="1:8" x14ac:dyDescent="0.2">
      <c r="A3" s="66" t="s">
        <v>471</v>
      </c>
    </row>
    <row r="4" spans="1:8" x14ac:dyDescent="0.2">
      <c r="A4" s="66" t="s">
        <v>546</v>
      </c>
    </row>
    <row r="6" spans="1:8" x14ac:dyDescent="0.2">
      <c r="A6" s="66" t="s">
        <v>472</v>
      </c>
    </row>
    <row r="7" spans="1:8" x14ac:dyDescent="0.2">
      <c r="A7" s="66" t="s">
        <v>473</v>
      </c>
    </row>
    <row r="8" spans="1:8" hidden="1" x14ac:dyDescent="0.2">
      <c r="A8" s="66"/>
    </row>
    <row r="9" spans="1:8" hidden="1" x14ac:dyDescent="0.2"/>
    <row r="10" spans="1:8" x14ac:dyDescent="0.2">
      <c r="A10" s="66" t="s">
        <v>474</v>
      </c>
    </row>
    <row r="11" spans="1:8" x14ac:dyDescent="0.2">
      <c r="A11" s="66" t="s">
        <v>475</v>
      </c>
    </row>
    <row r="13" spans="1:8" x14ac:dyDescent="0.2">
      <c r="A13" s="68" t="s">
        <v>476</v>
      </c>
    </row>
    <row r="15" spans="1:8" s="71" customFormat="1" x14ac:dyDescent="0.2">
      <c r="A15" s="69" t="s">
        <v>372</v>
      </c>
      <c r="B15" s="70" t="s">
        <v>43</v>
      </c>
      <c r="C15" s="69" t="s">
        <v>373</v>
      </c>
      <c r="D15" s="112" t="s">
        <v>80</v>
      </c>
      <c r="E15" s="70" t="s">
        <v>477</v>
      </c>
      <c r="F15" s="69" t="s">
        <v>478</v>
      </c>
      <c r="G15" s="112" t="s">
        <v>479</v>
      </c>
      <c r="H15" s="69" t="s">
        <v>479</v>
      </c>
    </row>
    <row r="16" spans="1:8" s="71" customFormat="1" x14ac:dyDescent="0.2">
      <c r="A16" s="72" t="s">
        <v>374</v>
      </c>
      <c r="B16" s="73" t="s">
        <v>480</v>
      </c>
      <c r="C16" s="74"/>
      <c r="D16" s="113" t="s">
        <v>375</v>
      </c>
      <c r="E16" s="73" t="s">
        <v>481</v>
      </c>
      <c r="F16" s="72" t="s">
        <v>35</v>
      </c>
      <c r="G16" s="113" t="s">
        <v>35</v>
      </c>
      <c r="H16" s="72" t="s">
        <v>482</v>
      </c>
    </row>
    <row r="18" spans="1:7" x14ac:dyDescent="0.2">
      <c r="A18" s="66" t="s">
        <v>483</v>
      </c>
    </row>
    <row r="20" spans="1:7" ht="13.5" x14ac:dyDescent="0.2">
      <c r="A20" s="75" t="s">
        <v>484</v>
      </c>
      <c r="D20" s="111">
        <v>65</v>
      </c>
      <c r="E20" s="67" t="s">
        <v>95</v>
      </c>
      <c r="F20" s="76">
        <v>33</v>
      </c>
      <c r="G20" s="114">
        <f>F20*D20</f>
        <v>2145</v>
      </c>
    </row>
    <row r="21" spans="1:7" x14ac:dyDescent="0.2">
      <c r="F21" s="76"/>
    </row>
    <row r="22" spans="1:7" x14ac:dyDescent="0.2">
      <c r="A22" s="66" t="s">
        <v>485</v>
      </c>
      <c r="F22" s="76"/>
    </row>
    <row r="23" spans="1:7" x14ac:dyDescent="0.2">
      <c r="F23" s="76"/>
    </row>
    <row r="24" spans="1:7" ht="13.5" x14ac:dyDescent="0.2">
      <c r="A24" s="75" t="s">
        <v>486</v>
      </c>
      <c r="D24" s="111">
        <v>31.26</v>
      </c>
      <c r="E24" s="67" t="s">
        <v>91</v>
      </c>
      <c r="F24" s="76">
        <v>2.65</v>
      </c>
      <c r="G24" s="111">
        <f t="shared" ref="G24:G85" si="0">F24*D24</f>
        <v>82.838999999999999</v>
      </c>
    </row>
    <row r="25" spans="1:7" hidden="1" x14ac:dyDescent="0.2">
      <c r="A25" s="77"/>
      <c r="F25" s="76"/>
      <c r="G25" s="111">
        <f t="shared" si="0"/>
        <v>0</v>
      </c>
    </row>
    <row r="26" spans="1:7" ht="13.5" hidden="1" x14ac:dyDescent="0.2">
      <c r="A26" s="75"/>
      <c r="F26" s="76"/>
      <c r="G26" s="111">
        <f t="shared" si="0"/>
        <v>0</v>
      </c>
    </row>
    <row r="27" spans="1:7" hidden="1" x14ac:dyDescent="0.2">
      <c r="A27" s="77"/>
      <c r="F27" s="76"/>
      <c r="G27" s="111">
        <f t="shared" si="0"/>
        <v>0</v>
      </c>
    </row>
    <row r="28" spans="1:7" ht="13.5" x14ac:dyDescent="0.2">
      <c r="A28" s="75" t="s">
        <v>487</v>
      </c>
      <c r="D28" s="111">
        <v>31.26</v>
      </c>
      <c r="E28" s="67" t="s">
        <v>488</v>
      </c>
      <c r="F28" s="76">
        <v>28.6</v>
      </c>
      <c r="G28" s="111">
        <f t="shared" si="0"/>
        <v>894.03600000000006</v>
      </c>
    </row>
    <row r="29" spans="1:7" hidden="1" x14ac:dyDescent="0.2">
      <c r="A29" s="77"/>
      <c r="F29" s="76"/>
      <c r="G29" s="111">
        <f t="shared" si="0"/>
        <v>0</v>
      </c>
    </row>
    <row r="30" spans="1:7" ht="13.5" x14ac:dyDescent="0.2">
      <c r="A30" s="77" t="s">
        <v>489</v>
      </c>
      <c r="D30" s="111">
        <v>80</v>
      </c>
      <c r="E30" s="67" t="s">
        <v>488</v>
      </c>
      <c r="F30" s="76">
        <v>2.25</v>
      </c>
      <c r="G30" s="111">
        <f t="shared" si="0"/>
        <v>180</v>
      </c>
    </row>
    <row r="31" spans="1:7" ht="13.5" x14ac:dyDescent="0.2">
      <c r="A31" s="75" t="s">
        <v>490</v>
      </c>
      <c r="D31" s="111">
        <v>1036.2</v>
      </c>
      <c r="E31" s="67" t="s">
        <v>91</v>
      </c>
      <c r="F31" s="76">
        <v>5.55</v>
      </c>
      <c r="G31" s="111">
        <f t="shared" si="0"/>
        <v>5750.91</v>
      </c>
    </row>
    <row r="32" spans="1:7" hidden="1" x14ac:dyDescent="0.2">
      <c r="A32" s="77"/>
      <c r="F32" s="76"/>
      <c r="G32" s="111">
        <f t="shared" si="0"/>
        <v>0</v>
      </c>
    </row>
    <row r="33" spans="1:7" ht="13.5" hidden="1" x14ac:dyDescent="0.2">
      <c r="A33" s="75"/>
      <c r="F33" s="76"/>
      <c r="G33" s="111">
        <f t="shared" si="0"/>
        <v>0</v>
      </c>
    </row>
    <row r="34" spans="1:7" hidden="1" x14ac:dyDescent="0.2">
      <c r="A34" s="77"/>
      <c r="F34" s="76"/>
      <c r="G34" s="111">
        <f t="shared" si="0"/>
        <v>0</v>
      </c>
    </row>
    <row r="35" spans="1:7" ht="13.5" x14ac:dyDescent="0.2">
      <c r="A35" s="75" t="s">
        <v>491</v>
      </c>
      <c r="D35" s="111">
        <v>1.62</v>
      </c>
      <c r="E35" s="67" t="s">
        <v>132</v>
      </c>
      <c r="F35" s="76">
        <v>39.6</v>
      </c>
      <c r="G35" s="111">
        <f t="shared" si="0"/>
        <v>64.152000000000001</v>
      </c>
    </row>
    <row r="36" spans="1:7" hidden="1" x14ac:dyDescent="0.2">
      <c r="A36" s="77"/>
      <c r="F36" s="76"/>
      <c r="G36" s="111">
        <f t="shared" si="0"/>
        <v>0</v>
      </c>
    </row>
    <row r="37" spans="1:7" ht="13.5" hidden="1" x14ac:dyDescent="0.2">
      <c r="A37" s="75"/>
      <c r="F37" s="76"/>
      <c r="G37" s="111">
        <f t="shared" si="0"/>
        <v>0</v>
      </c>
    </row>
    <row r="38" spans="1:7" hidden="1" x14ac:dyDescent="0.2">
      <c r="A38" s="77"/>
      <c r="F38" s="76"/>
      <c r="G38" s="111">
        <f t="shared" si="0"/>
        <v>0</v>
      </c>
    </row>
    <row r="39" spans="1:7" ht="13.5" x14ac:dyDescent="0.2">
      <c r="A39" s="75" t="s">
        <v>492</v>
      </c>
      <c r="D39" s="111">
        <v>1.62</v>
      </c>
      <c r="E39" s="67" t="s">
        <v>132</v>
      </c>
      <c r="F39" s="76">
        <v>4.8499999999999996</v>
      </c>
      <c r="G39" s="111">
        <f t="shared" si="0"/>
        <v>7.8570000000000002</v>
      </c>
    </row>
    <row r="40" spans="1:7" hidden="1" x14ac:dyDescent="0.2">
      <c r="A40" s="77"/>
      <c r="F40" s="76"/>
      <c r="G40" s="111">
        <f t="shared" si="0"/>
        <v>0</v>
      </c>
    </row>
    <row r="41" spans="1:7" ht="13.5" x14ac:dyDescent="0.2">
      <c r="A41" s="75" t="s">
        <v>493</v>
      </c>
      <c r="D41" s="111">
        <v>1.62</v>
      </c>
      <c r="E41" s="67" t="s">
        <v>132</v>
      </c>
      <c r="F41" s="76">
        <v>9.65</v>
      </c>
      <c r="G41" s="111">
        <f t="shared" si="0"/>
        <v>15.633000000000001</v>
      </c>
    </row>
    <row r="42" spans="1:7" hidden="1" x14ac:dyDescent="0.2">
      <c r="A42" s="77"/>
      <c r="F42" s="76"/>
      <c r="G42" s="111">
        <f t="shared" si="0"/>
        <v>0</v>
      </c>
    </row>
    <row r="43" spans="1:7" ht="13.5" x14ac:dyDescent="0.2">
      <c r="A43" s="75" t="s">
        <v>494</v>
      </c>
      <c r="D43" s="111">
        <v>1.62</v>
      </c>
      <c r="E43" s="67" t="s">
        <v>132</v>
      </c>
      <c r="F43" s="76">
        <v>3.35</v>
      </c>
      <c r="G43" s="111">
        <f t="shared" si="0"/>
        <v>5.4270000000000005</v>
      </c>
    </row>
    <row r="44" spans="1:7" hidden="1" x14ac:dyDescent="0.2">
      <c r="A44" s="77"/>
      <c r="F44" s="76"/>
      <c r="G44" s="111">
        <f t="shared" si="0"/>
        <v>0</v>
      </c>
    </row>
    <row r="45" spans="1:7" ht="12" customHeight="1" x14ac:dyDescent="0.2">
      <c r="A45" s="78" t="s">
        <v>495</v>
      </c>
      <c r="D45" s="111">
        <v>1.62</v>
      </c>
      <c r="E45" s="67" t="s">
        <v>496</v>
      </c>
      <c r="F45" s="76">
        <v>19.5</v>
      </c>
      <c r="G45" s="111">
        <f t="shared" si="0"/>
        <v>31.590000000000003</v>
      </c>
    </row>
    <row r="46" spans="1:7" hidden="1" x14ac:dyDescent="0.2">
      <c r="A46" s="77"/>
      <c r="F46" s="76"/>
    </row>
    <row r="47" spans="1:7" ht="13.5" x14ac:dyDescent="0.2">
      <c r="A47" s="75" t="s">
        <v>497</v>
      </c>
      <c r="D47" s="111">
        <v>56.54</v>
      </c>
      <c r="E47" s="67" t="s">
        <v>91</v>
      </c>
      <c r="F47" s="76">
        <v>3.55</v>
      </c>
      <c r="G47" s="111">
        <f t="shared" si="0"/>
        <v>200.71699999999998</v>
      </c>
    </row>
    <row r="48" spans="1:7" x14ac:dyDescent="0.2">
      <c r="A48" s="77"/>
      <c r="F48" s="76"/>
    </row>
    <row r="49" spans="1:7" ht="13.5" hidden="1" x14ac:dyDescent="0.2">
      <c r="A49" s="75"/>
      <c r="F49" s="76"/>
    </row>
    <row r="50" spans="1:7" x14ac:dyDescent="0.2">
      <c r="A50" s="77"/>
      <c r="F50" s="76"/>
    </row>
    <row r="51" spans="1:7" ht="13.5" x14ac:dyDescent="0.2">
      <c r="A51" s="79" t="s">
        <v>498</v>
      </c>
      <c r="F51" s="76"/>
      <c r="G51" s="115">
        <f>SUM(G20:G47)</f>
        <v>9378.1610000000001</v>
      </c>
    </row>
    <row r="52" spans="1:7" x14ac:dyDescent="0.2">
      <c r="A52" s="77"/>
      <c r="F52" s="76"/>
    </row>
    <row r="53" spans="1:7" ht="13.5" x14ac:dyDescent="0.2">
      <c r="A53" s="80" t="s">
        <v>499</v>
      </c>
      <c r="B53" s="81"/>
      <c r="C53" s="81"/>
      <c r="D53" s="118"/>
      <c r="F53" s="76"/>
    </row>
    <row r="54" spans="1:7" ht="13.5" x14ac:dyDescent="0.2">
      <c r="A54" s="82" t="s">
        <v>500</v>
      </c>
      <c r="B54" s="83" t="s">
        <v>377</v>
      </c>
      <c r="C54" s="83" t="s">
        <v>501</v>
      </c>
      <c r="D54" s="119">
        <v>93.486000000000004</v>
      </c>
      <c r="E54" s="67" t="s">
        <v>91</v>
      </c>
      <c r="F54" s="76">
        <v>8.75</v>
      </c>
      <c r="G54" s="111">
        <f t="shared" si="0"/>
        <v>818.00250000000005</v>
      </c>
    </row>
    <row r="55" spans="1:7" ht="13.5" hidden="1" x14ac:dyDescent="0.25">
      <c r="A55" s="84"/>
      <c r="B55" s="85"/>
      <c r="C55" s="85"/>
      <c r="D55" s="120"/>
      <c r="E55" s="86"/>
      <c r="F55" s="87"/>
      <c r="G55" s="116">
        <f t="shared" si="0"/>
        <v>0</v>
      </c>
    </row>
    <row r="56" spans="1:7" ht="13.5" x14ac:dyDescent="0.25">
      <c r="A56" s="82" t="s">
        <v>502</v>
      </c>
      <c r="B56" s="88" t="s">
        <v>377</v>
      </c>
      <c r="C56" s="83" t="s">
        <v>503</v>
      </c>
      <c r="D56" s="119">
        <v>66.55</v>
      </c>
      <c r="E56" s="67" t="s">
        <v>91</v>
      </c>
      <c r="F56" s="76">
        <v>6.95</v>
      </c>
      <c r="G56" s="111">
        <f t="shared" si="0"/>
        <v>462.52249999999998</v>
      </c>
    </row>
    <row r="57" spans="1:7" ht="13.5" hidden="1" x14ac:dyDescent="0.25">
      <c r="A57" s="89"/>
      <c r="B57" s="81"/>
      <c r="C57" s="81"/>
      <c r="D57" s="121"/>
      <c r="F57" s="76"/>
      <c r="G57" s="111">
        <f t="shared" si="0"/>
        <v>0</v>
      </c>
    </row>
    <row r="58" spans="1:7" ht="13.5" x14ac:dyDescent="0.2">
      <c r="A58" s="82" t="s">
        <v>504</v>
      </c>
      <c r="B58" s="83" t="s">
        <v>377</v>
      </c>
      <c r="C58" s="83" t="s">
        <v>505</v>
      </c>
      <c r="D58" s="119">
        <v>8.4960000000000004</v>
      </c>
      <c r="E58" s="67" t="s">
        <v>108</v>
      </c>
      <c r="F58" s="76">
        <v>185</v>
      </c>
      <c r="G58" s="111">
        <f t="shared" si="0"/>
        <v>1571.76</v>
      </c>
    </row>
    <row r="59" spans="1:7" ht="13.5" hidden="1" x14ac:dyDescent="0.25">
      <c r="A59" s="89"/>
      <c r="B59" s="81"/>
      <c r="C59" s="81"/>
      <c r="D59" s="121"/>
      <c r="F59" s="76"/>
      <c r="G59" s="111">
        <f t="shared" si="0"/>
        <v>0</v>
      </c>
    </row>
    <row r="60" spans="1:7" ht="13.5" x14ac:dyDescent="0.2">
      <c r="A60" s="90" t="s">
        <v>506</v>
      </c>
      <c r="B60" s="83" t="s">
        <v>377</v>
      </c>
      <c r="C60" s="91" t="s">
        <v>507</v>
      </c>
      <c r="D60" s="122">
        <v>531</v>
      </c>
      <c r="E60" s="67" t="s">
        <v>91</v>
      </c>
      <c r="F60" s="76">
        <v>0.9</v>
      </c>
      <c r="G60" s="111">
        <f t="shared" si="0"/>
        <v>477.90000000000003</v>
      </c>
    </row>
    <row r="61" spans="1:7" ht="13.5" x14ac:dyDescent="0.25">
      <c r="A61" s="90" t="s">
        <v>508</v>
      </c>
      <c r="B61" s="88" t="s">
        <v>377</v>
      </c>
      <c r="C61" s="91" t="s">
        <v>509</v>
      </c>
      <c r="D61" s="122">
        <v>531</v>
      </c>
      <c r="E61" s="67" t="s">
        <v>91</v>
      </c>
      <c r="F61" s="76">
        <v>22.92</v>
      </c>
      <c r="G61" s="111">
        <f t="shared" si="0"/>
        <v>12170.52</v>
      </c>
    </row>
    <row r="62" spans="1:7" ht="13.5" x14ac:dyDescent="0.25">
      <c r="A62" s="90" t="s">
        <v>510</v>
      </c>
      <c r="B62" s="88" t="s">
        <v>377</v>
      </c>
      <c r="C62" s="91" t="s">
        <v>511</v>
      </c>
      <c r="D62" s="122">
        <v>531</v>
      </c>
      <c r="E62" s="67" t="s">
        <v>91</v>
      </c>
      <c r="F62" s="76">
        <v>22.7</v>
      </c>
      <c r="G62" s="111">
        <f t="shared" si="0"/>
        <v>12053.699999999999</v>
      </c>
    </row>
    <row r="63" spans="1:7" ht="13.5" x14ac:dyDescent="0.2">
      <c r="A63" s="82" t="s">
        <v>512</v>
      </c>
      <c r="B63" s="83" t="s">
        <v>377</v>
      </c>
      <c r="C63" s="83" t="s">
        <v>513</v>
      </c>
      <c r="D63" s="119">
        <v>66.55</v>
      </c>
      <c r="E63" s="67" t="s">
        <v>91</v>
      </c>
      <c r="F63" s="76">
        <v>38.799999999999997</v>
      </c>
      <c r="G63" s="111">
        <f t="shared" si="0"/>
        <v>2582.14</v>
      </c>
    </row>
    <row r="64" spans="1:7" x14ac:dyDescent="0.2">
      <c r="A64" s="77"/>
      <c r="F64" s="76"/>
    </row>
    <row r="65" spans="1:7" ht="13.5" x14ac:dyDescent="0.2">
      <c r="A65" s="79" t="s">
        <v>514</v>
      </c>
      <c r="F65" s="76"/>
      <c r="G65" s="115">
        <f>SUM(G53:G64)</f>
        <v>30136.544999999998</v>
      </c>
    </row>
    <row r="66" spans="1:7" x14ac:dyDescent="0.2">
      <c r="A66" s="77"/>
      <c r="F66" s="76"/>
    </row>
    <row r="67" spans="1:7" ht="13.5" x14ac:dyDescent="0.2">
      <c r="A67" s="79" t="s">
        <v>420</v>
      </c>
      <c r="F67" s="76"/>
    </row>
    <row r="68" spans="1:7" hidden="1" x14ac:dyDescent="0.2">
      <c r="A68" s="77"/>
      <c r="F68" s="76"/>
      <c r="G68" s="111">
        <f t="shared" si="0"/>
        <v>0</v>
      </c>
    </row>
    <row r="69" spans="1:7" ht="13.5" x14ac:dyDescent="0.2">
      <c r="A69" s="75" t="s">
        <v>515</v>
      </c>
      <c r="D69" s="111">
        <v>1</v>
      </c>
      <c r="E69" s="67" t="s">
        <v>95</v>
      </c>
      <c r="F69" s="76">
        <v>99</v>
      </c>
      <c r="G69" s="111">
        <f t="shared" si="0"/>
        <v>99</v>
      </c>
    </row>
    <row r="70" spans="1:7" hidden="1" x14ac:dyDescent="0.2">
      <c r="A70" s="77"/>
      <c r="F70" s="76"/>
      <c r="G70" s="111">
        <f t="shared" si="0"/>
        <v>0</v>
      </c>
    </row>
    <row r="71" spans="1:7" ht="13.5" x14ac:dyDescent="0.2">
      <c r="A71" s="75" t="s">
        <v>516</v>
      </c>
      <c r="D71" s="111">
        <v>6</v>
      </c>
      <c r="E71" s="67" t="s">
        <v>95</v>
      </c>
      <c r="F71" s="76">
        <v>66</v>
      </c>
      <c r="G71" s="111">
        <f t="shared" si="0"/>
        <v>396</v>
      </c>
    </row>
    <row r="72" spans="1:7" hidden="1" x14ac:dyDescent="0.2">
      <c r="A72" s="77"/>
      <c r="F72" s="76"/>
      <c r="G72" s="111">
        <f t="shared" si="0"/>
        <v>0</v>
      </c>
    </row>
    <row r="73" spans="1:7" ht="13.5" hidden="1" x14ac:dyDescent="0.2">
      <c r="A73" s="79" t="s">
        <v>517</v>
      </c>
      <c r="F73" s="76"/>
      <c r="G73" s="111">
        <f t="shared" si="0"/>
        <v>0</v>
      </c>
    </row>
    <row r="74" spans="1:7" hidden="1" x14ac:dyDescent="0.2">
      <c r="A74" s="77"/>
      <c r="F74" s="76"/>
      <c r="G74" s="111">
        <f t="shared" si="0"/>
        <v>0</v>
      </c>
    </row>
    <row r="75" spans="1:7" ht="13.5" hidden="1" x14ac:dyDescent="0.2">
      <c r="A75" s="75"/>
      <c r="F75" s="76"/>
      <c r="G75" s="111">
        <f t="shared" si="0"/>
        <v>0</v>
      </c>
    </row>
    <row r="76" spans="1:7" ht="13.5" hidden="1" x14ac:dyDescent="0.2">
      <c r="A76" s="75"/>
      <c r="F76" s="76"/>
      <c r="G76" s="111">
        <f t="shared" si="0"/>
        <v>0</v>
      </c>
    </row>
    <row r="77" spans="1:7" x14ac:dyDescent="0.2">
      <c r="A77" s="77"/>
      <c r="F77" s="76"/>
    </row>
    <row r="78" spans="1:7" ht="13.5" x14ac:dyDescent="0.2">
      <c r="A78" s="80" t="s">
        <v>518</v>
      </c>
      <c r="B78" s="81"/>
      <c r="C78" s="81"/>
      <c r="D78" s="118"/>
      <c r="F78" s="76"/>
    </row>
    <row r="79" spans="1:7" ht="13.5" x14ac:dyDescent="0.25">
      <c r="A79" s="89" t="s">
        <v>519</v>
      </c>
      <c r="B79" s="88" t="s">
        <v>377</v>
      </c>
      <c r="C79" s="88" t="s">
        <v>520</v>
      </c>
      <c r="D79" s="123">
        <v>220</v>
      </c>
      <c r="E79" s="67" t="s">
        <v>102</v>
      </c>
      <c r="F79" s="76">
        <v>7.85</v>
      </c>
      <c r="G79" s="111">
        <f t="shared" si="0"/>
        <v>1727</v>
      </c>
    </row>
    <row r="80" spans="1:7" ht="13.5" hidden="1" x14ac:dyDescent="0.25">
      <c r="A80" s="89"/>
      <c r="B80" s="81"/>
      <c r="C80" s="81"/>
      <c r="D80" s="121"/>
      <c r="F80" s="76"/>
      <c r="G80" s="111">
        <f t="shared" si="0"/>
        <v>0</v>
      </c>
    </row>
    <row r="81" spans="1:10" ht="13.5" x14ac:dyDescent="0.25">
      <c r="A81" s="89" t="s">
        <v>521</v>
      </c>
      <c r="B81" s="88" t="s">
        <v>426</v>
      </c>
      <c r="C81" s="88" t="s">
        <v>522</v>
      </c>
      <c r="D81" s="123">
        <v>220</v>
      </c>
      <c r="E81" s="67" t="s">
        <v>102</v>
      </c>
      <c r="F81" s="76">
        <v>5.95</v>
      </c>
      <c r="G81" s="111">
        <f t="shared" si="0"/>
        <v>1309</v>
      </c>
    </row>
    <row r="82" spans="1:10" ht="13.5" hidden="1" x14ac:dyDescent="0.25">
      <c r="A82" s="89"/>
      <c r="B82" s="81"/>
      <c r="C82" s="81"/>
      <c r="D82" s="121"/>
      <c r="F82" s="76"/>
      <c r="G82" s="111">
        <f t="shared" si="0"/>
        <v>0</v>
      </c>
    </row>
    <row r="83" spans="1:10" ht="13.5" x14ac:dyDescent="0.2">
      <c r="A83" s="90" t="s">
        <v>523</v>
      </c>
      <c r="B83" s="91" t="s">
        <v>382</v>
      </c>
      <c r="C83" s="91" t="s">
        <v>430</v>
      </c>
      <c r="D83" s="122">
        <v>156.30000000000001</v>
      </c>
      <c r="E83" s="67" t="s">
        <v>102</v>
      </c>
      <c r="F83" s="76">
        <v>3.65</v>
      </c>
      <c r="G83" s="111">
        <f t="shared" si="0"/>
        <v>570.495</v>
      </c>
    </row>
    <row r="84" spans="1:10" ht="13.5" x14ac:dyDescent="0.2">
      <c r="A84" s="90" t="s">
        <v>524</v>
      </c>
      <c r="B84" s="91" t="s">
        <v>382</v>
      </c>
      <c r="C84" s="91" t="s">
        <v>525</v>
      </c>
      <c r="D84" s="122">
        <v>156.30000000000001</v>
      </c>
      <c r="E84" s="67" t="s">
        <v>102</v>
      </c>
      <c r="F84" s="76">
        <v>11.8</v>
      </c>
      <c r="G84" s="111">
        <f t="shared" si="0"/>
        <v>1844.3400000000001</v>
      </c>
    </row>
    <row r="85" spans="1:10" ht="13.5" x14ac:dyDescent="0.2">
      <c r="A85" s="90" t="s">
        <v>526</v>
      </c>
      <c r="B85" s="91"/>
      <c r="C85" s="91"/>
      <c r="D85" s="122">
        <v>7.5</v>
      </c>
      <c r="E85" s="67" t="s">
        <v>132</v>
      </c>
      <c r="F85" s="76">
        <v>245</v>
      </c>
      <c r="G85" s="111">
        <f t="shared" si="0"/>
        <v>1837.5</v>
      </c>
    </row>
    <row r="86" spans="1:10" ht="13.5" hidden="1" x14ac:dyDescent="0.25">
      <c r="A86" s="90"/>
      <c r="B86" s="88"/>
      <c r="C86" s="91"/>
      <c r="D86" s="122"/>
      <c r="F86" s="76"/>
    </row>
    <row r="87" spans="1:10" ht="13.5" hidden="1" x14ac:dyDescent="0.25">
      <c r="A87" s="89"/>
      <c r="B87" s="88"/>
      <c r="C87" s="88"/>
      <c r="D87" s="123"/>
      <c r="F87" s="76"/>
    </row>
    <row r="88" spans="1:10" ht="13.5" hidden="1" x14ac:dyDescent="0.2">
      <c r="A88" s="90"/>
      <c r="B88" s="91"/>
      <c r="C88" s="91"/>
      <c r="D88" s="122"/>
      <c r="F88" s="76"/>
    </row>
    <row r="89" spans="1:10" ht="13.5" x14ac:dyDescent="0.2">
      <c r="A89" s="82" t="s">
        <v>527</v>
      </c>
      <c r="B89" s="83" t="s">
        <v>377</v>
      </c>
      <c r="C89" s="83" t="s">
        <v>528</v>
      </c>
      <c r="D89" s="119">
        <v>525.1</v>
      </c>
      <c r="E89" s="67" t="s">
        <v>91</v>
      </c>
      <c r="F89" s="76">
        <v>7.55</v>
      </c>
      <c r="G89" s="111">
        <f t="shared" ref="G89:G102" si="1">F89*D89</f>
        <v>3964.5050000000001</v>
      </c>
    </row>
    <row r="90" spans="1:10" ht="13.5" hidden="1" x14ac:dyDescent="0.25">
      <c r="A90" s="89"/>
      <c r="B90" s="81"/>
      <c r="C90" s="81"/>
      <c r="D90" s="121"/>
      <c r="F90" s="76"/>
    </row>
    <row r="91" spans="1:10" ht="13.5" x14ac:dyDescent="0.2">
      <c r="A91" s="90" t="s">
        <v>529</v>
      </c>
      <c r="B91" s="83" t="s">
        <v>377</v>
      </c>
      <c r="C91" s="91" t="s">
        <v>530</v>
      </c>
      <c r="D91" s="122">
        <v>531</v>
      </c>
      <c r="E91" s="67" t="s">
        <v>91</v>
      </c>
      <c r="F91" s="76">
        <v>0.4</v>
      </c>
      <c r="G91" s="111">
        <f t="shared" si="1"/>
        <v>212.4</v>
      </c>
    </row>
    <row r="92" spans="1:10" ht="13.5" customHeight="1" x14ac:dyDescent="0.2">
      <c r="A92" s="90" t="s">
        <v>531</v>
      </c>
      <c r="B92" s="91" t="s">
        <v>382</v>
      </c>
      <c r="C92" s="91" t="s">
        <v>432</v>
      </c>
      <c r="D92" s="122">
        <v>155.61000000000001</v>
      </c>
      <c r="E92" s="67" t="s">
        <v>108</v>
      </c>
      <c r="F92" s="76">
        <v>6.8</v>
      </c>
      <c r="G92" s="111">
        <f t="shared" si="1"/>
        <v>1058.1480000000001</v>
      </c>
      <c r="J92" s="76">
        <f>SUM(G79:G92)</f>
        <v>12523.387999999999</v>
      </c>
    </row>
    <row r="93" spans="1:10" hidden="1" x14ac:dyDescent="0.2">
      <c r="A93" s="77"/>
      <c r="F93" s="76"/>
      <c r="G93" s="111">
        <f t="shared" si="1"/>
        <v>0</v>
      </c>
      <c r="J93" s="76"/>
    </row>
    <row r="94" spans="1:10" ht="13.5" hidden="1" x14ac:dyDescent="0.2">
      <c r="A94" s="79"/>
      <c r="F94" s="76"/>
      <c r="G94" s="111">
        <f t="shared" si="1"/>
        <v>0</v>
      </c>
      <c r="J94" s="76"/>
    </row>
    <row r="95" spans="1:10" hidden="1" x14ac:dyDescent="0.2">
      <c r="A95" s="77"/>
      <c r="F95" s="76"/>
      <c r="G95" s="111">
        <f t="shared" si="1"/>
        <v>0</v>
      </c>
      <c r="J95" s="76"/>
    </row>
    <row r="96" spans="1:10" ht="13.5" hidden="1" x14ac:dyDescent="0.25">
      <c r="A96" s="92" t="s">
        <v>372</v>
      </c>
      <c r="B96" s="93" t="s">
        <v>43</v>
      </c>
      <c r="C96" s="94" t="s">
        <v>373</v>
      </c>
      <c r="D96" s="124" t="s">
        <v>80</v>
      </c>
      <c r="E96" s="93" t="s">
        <v>477</v>
      </c>
      <c r="F96" s="95" t="s">
        <v>478</v>
      </c>
      <c r="G96" s="111" t="e">
        <f t="shared" si="1"/>
        <v>#VALUE!</v>
      </c>
      <c r="H96" s="94" t="s">
        <v>479</v>
      </c>
      <c r="J96" s="76"/>
    </row>
    <row r="97" spans="1:10" ht="13.5" hidden="1" x14ac:dyDescent="0.2">
      <c r="A97" s="96" t="s">
        <v>374</v>
      </c>
      <c r="B97" s="97" t="s">
        <v>480</v>
      </c>
      <c r="C97" s="98"/>
      <c r="D97" s="125" t="s">
        <v>375</v>
      </c>
      <c r="E97" s="97" t="s">
        <v>481</v>
      </c>
      <c r="F97" s="99" t="s">
        <v>35</v>
      </c>
      <c r="G97" s="111" t="e">
        <f t="shared" si="1"/>
        <v>#VALUE!</v>
      </c>
      <c r="H97" s="100" t="s">
        <v>482</v>
      </c>
      <c r="J97" s="76"/>
    </row>
    <row r="98" spans="1:10" ht="13.5" x14ac:dyDescent="0.25">
      <c r="A98" s="101" t="s">
        <v>532</v>
      </c>
      <c r="B98" s="102" t="s">
        <v>382</v>
      </c>
      <c r="C98" s="102" t="s">
        <v>434</v>
      </c>
      <c r="D98" s="126">
        <v>4512.6899999999996</v>
      </c>
      <c r="E98" s="103" t="s">
        <v>108</v>
      </c>
      <c r="F98" s="104">
        <v>0.9</v>
      </c>
      <c r="G98" s="111">
        <f t="shared" si="1"/>
        <v>4061.4209999999998</v>
      </c>
      <c r="H98" s="105"/>
      <c r="J98" s="76"/>
    </row>
    <row r="99" spans="1:10" ht="13.5" x14ac:dyDescent="0.2">
      <c r="A99" s="78" t="s">
        <v>533</v>
      </c>
      <c r="D99" s="111">
        <v>155.61000000000001</v>
      </c>
      <c r="E99" s="67" t="s">
        <v>108</v>
      </c>
      <c r="F99" s="106">
        <v>13.7</v>
      </c>
      <c r="G99" s="111">
        <f t="shared" si="1"/>
        <v>2131.857</v>
      </c>
      <c r="H99" s="107"/>
      <c r="J99" s="76"/>
    </row>
    <row r="100" spans="1:10" ht="13.5" x14ac:dyDescent="0.25">
      <c r="A100" s="108" t="s">
        <v>534</v>
      </c>
      <c r="B100" s="88" t="s">
        <v>382</v>
      </c>
      <c r="C100" s="88" t="s">
        <v>535</v>
      </c>
      <c r="D100" s="123">
        <v>155.61000000000001</v>
      </c>
      <c r="E100" s="109" t="s">
        <v>108</v>
      </c>
      <c r="F100" s="106">
        <v>2.5499999999999998</v>
      </c>
      <c r="G100" s="111">
        <f t="shared" si="1"/>
        <v>396.80549999999999</v>
      </c>
      <c r="H100" s="107"/>
      <c r="J100" s="76"/>
    </row>
    <row r="101" spans="1:10" ht="13.5" x14ac:dyDescent="0.25">
      <c r="A101" s="108" t="s">
        <v>536</v>
      </c>
      <c r="B101" s="88"/>
      <c r="C101" s="88"/>
      <c r="D101" s="123">
        <v>1</v>
      </c>
      <c r="E101" s="109" t="s">
        <v>537</v>
      </c>
      <c r="F101" s="106">
        <v>1200</v>
      </c>
      <c r="G101" s="111">
        <f t="shared" si="1"/>
        <v>1200</v>
      </c>
      <c r="H101" s="107"/>
      <c r="J101" s="76"/>
    </row>
    <row r="102" spans="1:10" ht="13.5" x14ac:dyDescent="0.25">
      <c r="A102" s="108" t="s">
        <v>538</v>
      </c>
      <c r="B102" s="88" t="s">
        <v>377</v>
      </c>
      <c r="C102" s="88" t="s">
        <v>539</v>
      </c>
      <c r="D102" s="123">
        <v>297.97000000000003</v>
      </c>
      <c r="E102" s="109" t="s">
        <v>108</v>
      </c>
      <c r="F102" s="106">
        <v>6.99</v>
      </c>
      <c r="G102" s="111">
        <f t="shared" si="1"/>
        <v>2082.8103000000001</v>
      </c>
      <c r="H102" s="107"/>
      <c r="J102" s="76">
        <f>SUM(G98:G102)</f>
        <v>9872.8938000000016</v>
      </c>
    </row>
    <row r="104" spans="1:10" x14ac:dyDescent="0.2">
      <c r="A104" s="66" t="s">
        <v>540</v>
      </c>
      <c r="G104" s="115">
        <f>SUM(J92,J102)</f>
        <v>22396.281800000001</v>
      </c>
    </row>
    <row r="105" spans="1:10" x14ac:dyDescent="0.2">
      <c r="A105" s="66" t="s">
        <v>541</v>
      </c>
    </row>
    <row r="106" spans="1:10" x14ac:dyDescent="0.2">
      <c r="A106" s="68" t="s">
        <v>542</v>
      </c>
      <c r="G106" s="117">
        <f>SUM(G51,G65,G69,G71,G104)+10000</f>
        <v>72405.987800000003</v>
      </c>
    </row>
    <row r="109" spans="1:10" x14ac:dyDescent="0.2">
      <c r="A109" s="110" t="s">
        <v>543</v>
      </c>
      <c r="B109" s="110"/>
      <c r="C109" s="110"/>
      <c r="D109" s="115">
        <f>G106</f>
        <v>72405.987800000003</v>
      </c>
    </row>
    <row r="110" spans="1:10" x14ac:dyDescent="0.2">
      <c r="A110" s="110" t="s">
        <v>544</v>
      </c>
      <c r="B110" s="110"/>
      <c r="C110" s="110"/>
      <c r="D110" s="115">
        <f>D109*0.2</f>
        <v>14481.197560000001</v>
      </c>
    </row>
    <row r="111" spans="1:10" x14ac:dyDescent="0.2">
      <c r="A111" s="110" t="s">
        <v>545</v>
      </c>
      <c r="B111" s="110"/>
      <c r="C111" s="110"/>
      <c r="D111" s="115">
        <f>D109+D110</f>
        <v>86887.185360000003</v>
      </c>
    </row>
    <row r="115" hidden="1" x14ac:dyDescent="0.2"/>
    <row r="116" hidden="1" x14ac:dyDescent="0.2"/>
    <row r="117" hidden="1" x14ac:dyDescent="0.2"/>
    <row r="118" hidden="1" x14ac:dyDescent="0.2"/>
    <row r="120" hidden="1" x14ac:dyDescent="0.2"/>
    <row r="121" hidden="1" x14ac:dyDescent="0.2"/>
  </sheetData>
  <phoneticPr fontId="23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>
      <selection activeCell="B17" sqref="B17:I17"/>
    </sheetView>
  </sheetViews>
  <sheetFormatPr defaultRowHeight="12.75" x14ac:dyDescent="0.2"/>
  <cols>
    <col min="1" max="1" width="9.7109375" style="128" customWidth="1"/>
    <col min="2" max="2" width="5.140625" style="128" customWidth="1"/>
    <col min="3" max="3" width="0.5703125" style="128" customWidth="1"/>
    <col min="4" max="4" width="5.140625" style="128" customWidth="1"/>
    <col min="5" max="5" width="15.42578125" style="128" customWidth="1"/>
    <col min="6" max="6" width="12" style="128" customWidth="1"/>
    <col min="7" max="7" width="2.85546875" style="128" customWidth="1"/>
    <col min="8" max="8" width="7.42578125" style="128" customWidth="1"/>
    <col min="9" max="9" width="0.28515625" style="128" customWidth="1"/>
    <col min="10" max="10" width="2.28515625" style="128" customWidth="1"/>
    <col min="11" max="11" width="5" style="128" customWidth="1"/>
    <col min="12" max="12" width="3.28515625" style="128" customWidth="1"/>
    <col min="13" max="13" width="5.140625" style="128" customWidth="1"/>
    <col min="14" max="14" width="6.85546875" style="128" customWidth="1"/>
    <col min="15" max="15" width="1.7109375" style="128" customWidth="1"/>
    <col min="16" max="16" width="2.28515625" style="128" customWidth="1"/>
    <col min="17" max="17" width="0.7109375" style="128" customWidth="1"/>
    <col min="18" max="18" width="3.140625" style="128" customWidth="1"/>
    <col min="19" max="19" width="0.7109375" style="128" customWidth="1"/>
    <col min="20" max="20" width="10" style="128" customWidth="1"/>
    <col min="21" max="21" width="2.5703125" style="128" customWidth="1"/>
    <col min="22" max="22" width="0.28515625" style="128" customWidth="1"/>
    <col min="23" max="23" width="0.140625" style="128" customWidth="1"/>
    <col min="24" max="256" width="9.140625" style="128"/>
    <col min="257" max="257" width="9.7109375" style="128" customWidth="1"/>
    <col min="258" max="258" width="5.140625" style="128" customWidth="1"/>
    <col min="259" max="259" width="0.5703125" style="128" customWidth="1"/>
    <col min="260" max="260" width="5.140625" style="128" customWidth="1"/>
    <col min="261" max="261" width="15.42578125" style="128" customWidth="1"/>
    <col min="262" max="262" width="12" style="128" customWidth="1"/>
    <col min="263" max="263" width="2.85546875" style="128" customWidth="1"/>
    <col min="264" max="264" width="7.42578125" style="128" customWidth="1"/>
    <col min="265" max="265" width="0.28515625" style="128" customWidth="1"/>
    <col min="266" max="266" width="2.28515625" style="128" customWidth="1"/>
    <col min="267" max="267" width="5" style="128" customWidth="1"/>
    <col min="268" max="268" width="3.28515625" style="128" customWidth="1"/>
    <col min="269" max="269" width="5.140625" style="128" customWidth="1"/>
    <col min="270" max="270" width="6.85546875" style="128" customWidth="1"/>
    <col min="271" max="271" width="1.7109375" style="128" customWidth="1"/>
    <col min="272" max="272" width="2.28515625" style="128" customWidth="1"/>
    <col min="273" max="273" width="0.7109375" style="128" customWidth="1"/>
    <col min="274" max="274" width="3.140625" style="128" customWidth="1"/>
    <col min="275" max="275" width="0.7109375" style="128" customWidth="1"/>
    <col min="276" max="276" width="10" style="128" customWidth="1"/>
    <col min="277" max="277" width="2.5703125" style="128" customWidth="1"/>
    <col min="278" max="278" width="0.28515625" style="128" customWidth="1"/>
    <col min="279" max="279" width="0.140625" style="128" customWidth="1"/>
    <col min="280" max="512" width="9.140625" style="128"/>
    <col min="513" max="513" width="9.7109375" style="128" customWidth="1"/>
    <col min="514" max="514" width="5.140625" style="128" customWidth="1"/>
    <col min="515" max="515" width="0.5703125" style="128" customWidth="1"/>
    <col min="516" max="516" width="5.140625" style="128" customWidth="1"/>
    <col min="517" max="517" width="15.42578125" style="128" customWidth="1"/>
    <col min="518" max="518" width="12" style="128" customWidth="1"/>
    <col min="519" max="519" width="2.85546875" style="128" customWidth="1"/>
    <col min="520" max="520" width="7.42578125" style="128" customWidth="1"/>
    <col min="521" max="521" width="0.28515625" style="128" customWidth="1"/>
    <col min="522" max="522" width="2.28515625" style="128" customWidth="1"/>
    <col min="523" max="523" width="5" style="128" customWidth="1"/>
    <col min="524" max="524" width="3.28515625" style="128" customWidth="1"/>
    <col min="525" max="525" width="5.140625" style="128" customWidth="1"/>
    <col min="526" max="526" width="6.85546875" style="128" customWidth="1"/>
    <col min="527" max="527" width="1.7109375" style="128" customWidth="1"/>
    <col min="528" max="528" width="2.28515625" style="128" customWidth="1"/>
    <col min="529" max="529" width="0.7109375" style="128" customWidth="1"/>
    <col min="530" max="530" width="3.140625" style="128" customWidth="1"/>
    <col min="531" max="531" width="0.7109375" style="128" customWidth="1"/>
    <col min="532" max="532" width="10" style="128" customWidth="1"/>
    <col min="533" max="533" width="2.5703125" style="128" customWidth="1"/>
    <col min="534" max="534" width="0.28515625" style="128" customWidth="1"/>
    <col min="535" max="535" width="0.140625" style="128" customWidth="1"/>
    <col min="536" max="768" width="9.140625" style="128"/>
    <col min="769" max="769" width="9.7109375" style="128" customWidth="1"/>
    <col min="770" max="770" width="5.140625" style="128" customWidth="1"/>
    <col min="771" max="771" width="0.5703125" style="128" customWidth="1"/>
    <col min="772" max="772" width="5.140625" style="128" customWidth="1"/>
    <col min="773" max="773" width="15.42578125" style="128" customWidth="1"/>
    <col min="774" max="774" width="12" style="128" customWidth="1"/>
    <col min="775" max="775" width="2.85546875" style="128" customWidth="1"/>
    <col min="776" max="776" width="7.42578125" style="128" customWidth="1"/>
    <col min="777" max="777" width="0.28515625" style="128" customWidth="1"/>
    <col min="778" max="778" width="2.28515625" style="128" customWidth="1"/>
    <col min="779" max="779" width="5" style="128" customWidth="1"/>
    <col min="780" max="780" width="3.28515625" style="128" customWidth="1"/>
    <col min="781" max="781" width="5.140625" style="128" customWidth="1"/>
    <col min="782" max="782" width="6.85546875" style="128" customWidth="1"/>
    <col min="783" max="783" width="1.7109375" style="128" customWidth="1"/>
    <col min="784" max="784" width="2.28515625" style="128" customWidth="1"/>
    <col min="785" max="785" width="0.7109375" style="128" customWidth="1"/>
    <col min="786" max="786" width="3.140625" style="128" customWidth="1"/>
    <col min="787" max="787" width="0.7109375" style="128" customWidth="1"/>
    <col min="788" max="788" width="10" style="128" customWidth="1"/>
    <col min="789" max="789" width="2.5703125" style="128" customWidth="1"/>
    <col min="790" max="790" width="0.28515625" style="128" customWidth="1"/>
    <col min="791" max="791" width="0.140625" style="128" customWidth="1"/>
    <col min="792" max="1024" width="9.140625" style="128"/>
    <col min="1025" max="1025" width="9.7109375" style="128" customWidth="1"/>
    <col min="1026" max="1026" width="5.140625" style="128" customWidth="1"/>
    <col min="1027" max="1027" width="0.5703125" style="128" customWidth="1"/>
    <col min="1028" max="1028" width="5.140625" style="128" customWidth="1"/>
    <col min="1029" max="1029" width="15.42578125" style="128" customWidth="1"/>
    <col min="1030" max="1030" width="12" style="128" customWidth="1"/>
    <col min="1031" max="1031" width="2.85546875" style="128" customWidth="1"/>
    <col min="1032" max="1032" width="7.42578125" style="128" customWidth="1"/>
    <col min="1033" max="1033" width="0.28515625" style="128" customWidth="1"/>
    <col min="1034" max="1034" width="2.28515625" style="128" customWidth="1"/>
    <col min="1035" max="1035" width="5" style="128" customWidth="1"/>
    <col min="1036" max="1036" width="3.28515625" style="128" customWidth="1"/>
    <col min="1037" max="1037" width="5.140625" style="128" customWidth="1"/>
    <col min="1038" max="1038" width="6.85546875" style="128" customWidth="1"/>
    <col min="1039" max="1039" width="1.7109375" style="128" customWidth="1"/>
    <col min="1040" max="1040" width="2.28515625" style="128" customWidth="1"/>
    <col min="1041" max="1041" width="0.7109375" style="128" customWidth="1"/>
    <col min="1042" max="1042" width="3.140625" style="128" customWidth="1"/>
    <col min="1043" max="1043" width="0.7109375" style="128" customWidth="1"/>
    <col min="1044" max="1044" width="10" style="128" customWidth="1"/>
    <col min="1045" max="1045" width="2.5703125" style="128" customWidth="1"/>
    <col min="1046" max="1046" width="0.28515625" style="128" customWidth="1"/>
    <col min="1047" max="1047" width="0.140625" style="128" customWidth="1"/>
    <col min="1048" max="1280" width="9.140625" style="128"/>
    <col min="1281" max="1281" width="9.7109375" style="128" customWidth="1"/>
    <col min="1282" max="1282" width="5.140625" style="128" customWidth="1"/>
    <col min="1283" max="1283" width="0.5703125" style="128" customWidth="1"/>
    <col min="1284" max="1284" width="5.140625" style="128" customWidth="1"/>
    <col min="1285" max="1285" width="15.42578125" style="128" customWidth="1"/>
    <col min="1286" max="1286" width="12" style="128" customWidth="1"/>
    <col min="1287" max="1287" width="2.85546875" style="128" customWidth="1"/>
    <col min="1288" max="1288" width="7.42578125" style="128" customWidth="1"/>
    <col min="1289" max="1289" width="0.28515625" style="128" customWidth="1"/>
    <col min="1290" max="1290" width="2.28515625" style="128" customWidth="1"/>
    <col min="1291" max="1291" width="5" style="128" customWidth="1"/>
    <col min="1292" max="1292" width="3.28515625" style="128" customWidth="1"/>
    <col min="1293" max="1293" width="5.140625" style="128" customWidth="1"/>
    <col min="1294" max="1294" width="6.85546875" style="128" customWidth="1"/>
    <col min="1295" max="1295" width="1.7109375" style="128" customWidth="1"/>
    <col min="1296" max="1296" width="2.28515625" style="128" customWidth="1"/>
    <col min="1297" max="1297" width="0.7109375" style="128" customWidth="1"/>
    <col min="1298" max="1298" width="3.140625" style="128" customWidth="1"/>
    <col min="1299" max="1299" width="0.7109375" style="128" customWidth="1"/>
    <col min="1300" max="1300" width="10" style="128" customWidth="1"/>
    <col min="1301" max="1301" width="2.5703125" style="128" customWidth="1"/>
    <col min="1302" max="1302" width="0.28515625" style="128" customWidth="1"/>
    <col min="1303" max="1303" width="0.140625" style="128" customWidth="1"/>
    <col min="1304" max="1536" width="9.140625" style="128"/>
    <col min="1537" max="1537" width="9.7109375" style="128" customWidth="1"/>
    <col min="1538" max="1538" width="5.140625" style="128" customWidth="1"/>
    <col min="1539" max="1539" width="0.5703125" style="128" customWidth="1"/>
    <col min="1540" max="1540" width="5.140625" style="128" customWidth="1"/>
    <col min="1541" max="1541" width="15.42578125" style="128" customWidth="1"/>
    <col min="1542" max="1542" width="12" style="128" customWidth="1"/>
    <col min="1543" max="1543" width="2.85546875" style="128" customWidth="1"/>
    <col min="1544" max="1544" width="7.42578125" style="128" customWidth="1"/>
    <col min="1545" max="1545" width="0.28515625" style="128" customWidth="1"/>
    <col min="1546" max="1546" width="2.28515625" style="128" customWidth="1"/>
    <col min="1547" max="1547" width="5" style="128" customWidth="1"/>
    <col min="1548" max="1548" width="3.28515625" style="128" customWidth="1"/>
    <col min="1549" max="1549" width="5.140625" style="128" customWidth="1"/>
    <col min="1550" max="1550" width="6.85546875" style="128" customWidth="1"/>
    <col min="1551" max="1551" width="1.7109375" style="128" customWidth="1"/>
    <col min="1552" max="1552" width="2.28515625" style="128" customWidth="1"/>
    <col min="1553" max="1553" width="0.7109375" style="128" customWidth="1"/>
    <col min="1554" max="1554" width="3.140625" style="128" customWidth="1"/>
    <col min="1555" max="1555" width="0.7109375" style="128" customWidth="1"/>
    <col min="1556" max="1556" width="10" style="128" customWidth="1"/>
    <col min="1557" max="1557" width="2.5703125" style="128" customWidth="1"/>
    <col min="1558" max="1558" width="0.28515625" style="128" customWidth="1"/>
    <col min="1559" max="1559" width="0.140625" style="128" customWidth="1"/>
    <col min="1560" max="1792" width="9.140625" style="128"/>
    <col min="1793" max="1793" width="9.7109375" style="128" customWidth="1"/>
    <col min="1794" max="1794" width="5.140625" style="128" customWidth="1"/>
    <col min="1795" max="1795" width="0.5703125" style="128" customWidth="1"/>
    <col min="1796" max="1796" width="5.140625" style="128" customWidth="1"/>
    <col min="1797" max="1797" width="15.42578125" style="128" customWidth="1"/>
    <col min="1798" max="1798" width="12" style="128" customWidth="1"/>
    <col min="1799" max="1799" width="2.85546875" style="128" customWidth="1"/>
    <col min="1800" max="1800" width="7.42578125" style="128" customWidth="1"/>
    <col min="1801" max="1801" width="0.28515625" style="128" customWidth="1"/>
    <col min="1802" max="1802" width="2.28515625" style="128" customWidth="1"/>
    <col min="1803" max="1803" width="5" style="128" customWidth="1"/>
    <col min="1804" max="1804" width="3.28515625" style="128" customWidth="1"/>
    <col min="1805" max="1805" width="5.140625" style="128" customWidth="1"/>
    <col min="1806" max="1806" width="6.85546875" style="128" customWidth="1"/>
    <col min="1807" max="1807" width="1.7109375" style="128" customWidth="1"/>
    <col min="1808" max="1808" width="2.28515625" style="128" customWidth="1"/>
    <col min="1809" max="1809" width="0.7109375" style="128" customWidth="1"/>
    <col min="1810" max="1810" width="3.140625" style="128" customWidth="1"/>
    <col min="1811" max="1811" width="0.7109375" style="128" customWidth="1"/>
    <col min="1812" max="1812" width="10" style="128" customWidth="1"/>
    <col min="1813" max="1813" width="2.5703125" style="128" customWidth="1"/>
    <col min="1814" max="1814" width="0.28515625" style="128" customWidth="1"/>
    <col min="1815" max="1815" width="0.140625" style="128" customWidth="1"/>
    <col min="1816" max="2048" width="9.140625" style="128"/>
    <col min="2049" max="2049" width="9.7109375" style="128" customWidth="1"/>
    <col min="2050" max="2050" width="5.140625" style="128" customWidth="1"/>
    <col min="2051" max="2051" width="0.5703125" style="128" customWidth="1"/>
    <col min="2052" max="2052" width="5.140625" style="128" customWidth="1"/>
    <col min="2053" max="2053" width="15.42578125" style="128" customWidth="1"/>
    <col min="2054" max="2054" width="12" style="128" customWidth="1"/>
    <col min="2055" max="2055" width="2.85546875" style="128" customWidth="1"/>
    <col min="2056" max="2056" width="7.42578125" style="128" customWidth="1"/>
    <col min="2057" max="2057" width="0.28515625" style="128" customWidth="1"/>
    <col min="2058" max="2058" width="2.28515625" style="128" customWidth="1"/>
    <col min="2059" max="2059" width="5" style="128" customWidth="1"/>
    <col min="2060" max="2060" width="3.28515625" style="128" customWidth="1"/>
    <col min="2061" max="2061" width="5.140625" style="128" customWidth="1"/>
    <col min="2062" max="2062" width="6.85546875" style="128" customWidth="1"/>
    <col min="2063" max="2063" width="1.7109375" style="128" customWidth="1"/>
    <col min="2064" max="2064" width="2.28515625" style="128" customWidth="1"/>
    <col min="2065" max="2065" width="0.7109375" style="128" customWidth="1"/>
    <col min="2066" max="2066" width="3.140625" style="128" customWidth="1"/>
    <col min="2067" max="2067" width="0.7109375" style="128" customWidth="1"/>
    <col min="2068" max="2068" width="10" style="128" customWidth="1"/>
    <col min="2069" max="2069" width="2.5703125" style="128" customWidth="1"/>
    <col min="2070" max="2070" width="0.28515625" style="128" customWidth="1"/>
    <col min="2071" max="2071" width="0.140625" style="128" customWidth="1"/>
    <col min="2072" max="2304" width="9.140625" style="128"/>
    <col min="2305" max="2305" width="9.7109375" style="128" customWidth="1"/>
    <col min="2306" max="2306" width="5.140625" style="128" customWidth="1"/>
    <col min="2307" max="2307" width="0.5703125" style="128" customWidth="1"/>
    <col min="2308" max="2308" width="5.140625" style="128" customWidth="1"/>
    <col min="2309" max="2309" width="15.42578125" style="128" customWidth="1"/>
    <col min="2310" max="2310" width="12" style="128" customWidth="1"/>
    <col min="2311" max="2311" width="2.85546875" style="128" customWidth="1"/>
    <col min="2312" max="2312" width="7.42578125" style="128" customWidth="1"/>
    <col min="2313" max="2313" width="0.28515625" style="128" customWidth="1"/>
    <col min="2314" max="2314" width="2.28515625" style="128" customWidth="1"/>
    <col min="2315" max="2315" width="5" style="128" customWidth="1"/>
    <col min="2316" max="2316" width="3.28515625" style="128" customWidth="1"/>
    <col min="2317" max="2317" width="5.140625" style="128" customWidth="1"/>
    <col min="2318" max="2318" width="6.85546875" style="128" customWidth="1"/>
    <col min="2319" max="2319" width="1.7109375" style="128" customWidth="1"/>
    <col min="2320" max="2320" width="2.28515625" style="128" customWidth="1"/>
    <col min="2321" max="2321" width="0.7109375" style="128" customWidth="1"/>
    <col min="2322" max="2322" width="3.140625" style="128" customWidth="1"/>
    <col min="2323" max="2323" width="0.7109375" style="128" customWidth="1"/>
    <col min="2324" max="2324" width="10" style="128" customWidth="1"/>
    <col min="2325" max="2325" width="2.5703125" style="128" customWidth="1"/>
    <col min="2326" max="2326" width="0.28515625" style="128" customWidth="1"/>
    <col min="2327" max="2327" width="0.140625" style="128" customWidth="1"/>
    <col min="2328" max="2560" width="9.140625" style="128"/>
    <col min="2561" max="2561" width="9.7109375" style="128" customWidth="1"/>
    <col min="2562" max="2562" width="5.140625" style="128" customWidth="1"/>
    <col min="2563" max="2563" width="0.5703125" style="128" customWidth="1"/>
    <col min="2564" max="2564" width="5.140625" style="128" customWidth="1"/>
    <col min="2565" max="2565" width="15.42578125" style="128" customWidth="1"/>
    <col min="2566" max="2566" width="12" style="128" customWidth="1"/>
    <col min="2567" max="2567" width="2.85546875" style="128" customWidth="1"/>
    <col min="2568" max="2568" width="7.42578125" style="128" customWidth="1"/>
    <col min="2569" max="2569" width="0.28515625" style="128" customWidth="1"/>
    <col min="2570" max="2570" width="2.28515625" style="128" customWidth="1"/>
    <col min="2571" max="2571" width="5" style="128" customWidth="1"/>
    <col min="2572" max="2572" width="3.28515625" style="128" customWidth="1"/>
    <col min="2573" max="2573" width="5.140625" style="128" customWidth="1"/>
    <col min="2574" max="2574" width="6.85546875" style="128" customWidth="1"/>
    <col min="2575" max="2575" width="1.7109375" style="128" customWidth="1"/>
    <col min="2576" max="2576" width="2.28515625" style="128" customWidth="1"/>
    <col min="2577" max="2577" width="0.7109375" style="128" customWidth="1"/>
    <col min="2578" max="2578" width="3.140625" style="128" customWidth="1"/>
    <col min="2579" max="2579" width="0.7109375" style="128" customWidth="1"/>
    <col min="2580" max="2580" width="10" style="128" customWidth="1"/>
    <col min="2581" max="2581" width="2.5703125" style="128" customWidth="1"/>
    <col min="2582" max="2582" width="0.28515625" style="128" customWidth="1"/>
    <col min="2583" max="2583" width="0.140625" style="128" customWidth="1"/>
    <col min="2584" max="2816" width="9.140625" style="128"/>
    <col min="2817" max="2817" width="9.7109375" style="128" customWidth="1"/>
    <col min="2818" max="2818" width="5.140625" style="128" customWidth="1"/>
    <col min="2819" max="2819" width="0.5703125" style="128" customWidth="1"/>
    <col min="2820" max="2820" width="5.140625" style="128" customWidth="1"/>
    <col min="2821" max="2821" width="15.42578125" style="128" customWidth="1"/>
    <col min="2822" max="2822" width="12" style="128" customWidth="1"/>
    <col min="2823" max="2823" width="2.85546875" style="128" customWidth="1"/>
    <col min="2824" max="2824" width="7.42578125" style="128" customWidth="1"/>
    <col min="2825" max="2825" width="0.28515625" style="128" customWidth="1"/>
    <col min="2826" max="2826" width="2.28515625" style="128" customWidth="1"/>
    <col min="2827" max="2827" width="5" style="128" customWidth="1"/>
    <col min="2828" max="2828" width="3.28515625" style="128" customWidth="1"/>
    <col min="2829" max="2829" width="5.140625" style="128" customWidth="1"/>
    <col min="2830" max="2830" width="6.85546875" style="128" customWidth="1"/>
    <col min="2831" max="2831" width="1.7109375" style="128" customWidth="1"/>
    <col min="2832" max="2832" width="2.28515625" style="128" customWidth="1"/>
    <col min="2833" max="2833" width="0.7109375" style="128" customWidth="1"/>
    <col min="2834" max="2834" width="3.140625" style="128" customWidth="1"/>
    <col min="2835" max="2835" width="0.7109375" style="128" customWidth="1"/>
    <col min="2836" max="2836" width="10" style="128" customWidth="1"/>
    <col min="2837" max="2837" width="2.5703125" style="128" customWidth="1"/>
    <col min="2838" max="2838" width="0.28515625" style="128" customWidth="1"/>
    <col min="2839" max="2839" width="0.140625" style="128" customWidth="1"/>
    <col min="2840" max="3072" width="9.140625" style="128"/>
    <col min="3073" max="3073" width="9.7109375" style="128" customWidth="1"/>
    <col min="3074" max="3074" width="5.140625" style="128" customWidth="1"/>
    <col min="3075" max="3075" width="0.5703125" style="128" customWidth="1"/>
    <col min="3076" max="3076" width="5.140625" style="128" customWidth="1"/>
    <col min="3077" max="3077" width="15.42578125" style="128" customWidth="1"/>
    <col min="3078" max="3078" width="12" style="128" customWidth="1"/>
    <col min="3079" max="3079" width="2.85546875" style="128" customWidth="1"/>
    <col min="3080" max="3080" width="7.42578125" style="128" customWidth="1"/>
    <col min="3081" max="3081" width="0.28515625" style="128" customWidth="1"/>
    <col min="3082" max="3082" width="2.28515625" style="128" customWidth="1"/>
    <col min="3083" max="3083" width="5" style="128" customWidth="1"/>
    <col min="3084" max="3084" width="3.28515625" style="128" customWidth="1"/>
    <col min="3085" max="3085" width="5.140625" style="128" customWidth="1"/>
    <col min="3086" max="3086" width="6.85546875" style="128" customWidth="1"/>
    <col min="3087" max="3087" width="1.7109375" style="128" customWidth="1"/>
    <col min="3088" max="3088" width="2.28515625" style="128" customWidth="1"/>
    <col min="3089" max="3089" width="0.7109375" style="128" customWidth="1"/>
    <col min="3090" max="3090" width="3.140625" style="128" customWidth="1"/>
    <col min="3091" max="3091" width="0.7109375" style="128" customWidth="1"/>
    <col min="3092" max="3092" width="10" style="128" customWidth="1"/>
    <col min="3093" max="3093" width="2.5703125" style="128" customWidth="1"/>
    <col min="3094" max="3094" width="0.28515625" style="128" customWidth="1"/>
    <col min="3095" max="3095" width="0.140625" style="128" customWidth="1"/>
    <col min="3096" max="3328" width="9.140625" style="128"/>
    <col min="3329" max="3329" width="9.7109375" style="128" customWidth="1"/>
    <col min="3330" max="3330" width="5.140625" style="128" customWidth="1"/>
    <col min="3331" max="3331" width="0.5703125" style="128" customWidth="1"/>
    <col min="3332" max="3332" width="5.140625" style="128" customWidth="1"/>
    <col min="3333" max="3333" width="15.42578125" style="128" customWidth="1"/>
    <col min="3334" max="3334" width="12" style="128" customWidth="1"/>
    <col min="3335" max="3335" width="2.85546875" style="128" customWidth="1"/>
    <col min="3336" max="3336" width="7.42578125" style="128" customWidth="1"/>
    <col min="3337" max="3337" width="0.28515625" style="128" customWidth="1"/>
    <col min="3338" max="3338" width="2.28515625" style="128" customWidth="1"/>
    <col min="3339" max="3339" width="5" style="128" customWidth="1"/>
    <col min="3340" max="3340" width="3.28515625" style="128" customWidth="1"/>
    <col min="3341" max="3341" width="5.140625" style="128" customWidth="1"/>
    <col min="3342" max="3342" width="6.85546875" style="128" customWidth="1"/>
    <col min="3343" max="3343" width="1.7109375" style="128" customWidth="1"/>
    <col min="3344" max="3344" width="2.28515625" style="128" customWidth="1"/>
    <col min="3345" max="3345" width="0.7109375" style="128" customWidth="1"/>
    <col min="3346" max="3346" width="3.140625" style="128" customWidth="1"/>
    <col min="3347" max="3347" width="0.7109375" style="128" customWidth="1"/>
    <col min="3348" max="3348" width="10" style="128" customWidth="1"/>
    <col min="3349" max="3349" width="2.5703125" style="128" customWidth="1"/>
    <col min="3350" max="3350" width="0.28515625" style="128" customWidth="1"/>
    <col min="3351" max="3351" width="0.140625" style="128" customWidth="1"/>
    <col min="3352" max="3584" width="9.140625" style="128"/>
    <col min="3585" max="3585" width="9.7109375" style="128" customWidth="1"/>
    <col min="3586" max="3586" width="5.140625" style="128" customWidth="1"/>
    <col min="3587" max="3587" width="0.5703125" style="128" customWidth="1"/>
    <col min="3588" max="3588" width="5.140625" style="128" customWidth="1"/>
    <col min="3589" max="3589" width="15.42578125" style="128" customWidth="1"/>
    <col min="3590" max="3590" width="12" style="128" customWidth="1"/>
    <col min="3591" max="3591" width="2.85546875" style="128" customWidth="1"/>
    <col min="3592" max="3592" width="7.42578125" style="128" customWidth="1"/>
    <col min="3593" max="3593" width="0.28515625" style="128" customWidth="1"/>
    <col min="3594" max="3594" width="2.28515625" style="128" customWidth="1"/>
    <col min="3595" max="3595" width="5" style="128" customWidth="1"/>
    <col min="3596" max="3596" width="3.28515625" style="128" customWidth="1"/>
    <col min="3597" max="3597" width="5.140625" style="128" customWidth="1"/>
    <col min="3598" max="3598" width="6.85546875" style="128" customWidth="1"/>
    <col min="3599" max="3599" width="1.7109375" style="128" customWidth="1"/>
    <col min="3600" max="3600" width="2.28515625" style="128" customWidth="1"/>
    <col min="3601" max="3601" width="0.7109375" style="128" customWidth="1"/>
    <col min="3602" max="3602" width="3.140625" style="128" customWidth="1"/>
    <col min="3603" max="3603" width="0.7109375" style="128" customWidth="1"/>
    <col min="3604" max="3604" width="10" style="128" customWidth="1"/>
    <col min="3605" max="3605" width="2.5703125" style="128" customWidth="1"/>
    <col min="3606" max="3606" width="0.28515625" style="128" customWidth="1"/>
    <col min="3607" max="3607" width="0.140625" style="128" customWidth="1"/>
    <col min="3608" max="3840" width="9.140625" style="128"/>
    <col min="3841" max="3841" width="9.7109375" style="128" customWidth="1"/>
    <col min="3842" max="3842" width="5.140625" style="128" customWidth="1"/>
    <col min="3843" max="3843" width="0.5703125" style="128" customWidth="1"/>
    <col min="3844" max="3844" width="5.140625" style="128" customWidth="1"/>
    <col min="3845" max="3845" width="15.42578125" style="128" customWidth="1"/>
    <col min="3846" max="3846" width="12" style="128" customWidth="1"/>
    <col min="3847" max="3847" width="2.85546875" style="128" customWidth="1"/>
    <col min="3848" max="3848" width="7.42578125" style="128" customWidth="1"/>
    <col min="3849" max="3849" width="0.28515625" style="128" customWidth="1"/>
    <col min="3850" max="3850" width="2.28515625" style="128" customWidth="1"/>
    <col min="3851" max="3851" width="5" style="128" customWidth="1"/>
    <col min="3852" max="3852" width="3.28515625" style="128" customWidth="1"/>
    <col min="3853" max="3853" width="5.140625" style="128" customWidth="1"/>
    <col min="3854" max="3854" width="6.85546875" style="128" customWidth="1"/>
    <col min="3855" max="3855" width="1.7109375" style="128" customWidth="1"/>
    <col min="3856" max="3856" width="2.28515625" style="128" customWidth="1"/>
    <col min="3857" max="3857" width="0.7109375" style="128" customWidth="1"/>
    <col min="3858" max="3858" width="3.140625" style="128" customWidth="1"/>
    <col min="3859" max="3859" width="0.7109375" style="128" customWidth="1"/>
    <col min="3860" max="3860" width="10" style="128" customWidth="1"/>
    <col min="3861" max="3861" width="2.5703125" style="128" customWidth="1"/>
    <col min="3862" max="3862" width="0.28515625" style="128" customWidth="1"/>
    <col min="3863" max="3863" width="0.140625" style="128" customWidth="1"/>
    <col min="3864" max="4096" width="9.140625" style="128"/>
    <col min="4097" max="4097" width="9.7109375" style="128" customWidth="1"/>
    <col min="4098" max="4098" width="5.140625" style="128" customWidth="1"/>
    <col min="4099" max="4099" width="0.5703125" style="128" customWidth="1"/>
    <col min="4100" max="4100" width="5.140625" style="128" customWidth="1"/>
    <col min="4101" max="4101" width="15.42578125" style="128" customWidth="1"/>
    <col min="4102" max="4102" width="12" style="128" customWidth="1"/>
    <col min="4103" max="4103" width="2.85546875" style="128" customWidth="1"/>
    <col min="4104" max="4104" width="7.42578125" style="128" customWidth="1"/>
    <col min="4105" max="4105" width="0.28515625" style="128" customWidth="1"/>
    <col min="4106" max="4106" width="2.28515625" style="128" customWidth="1"/>
    <col min="4107" max="4107" width="5" style="128" customWidth="1"/>
    <col min="4108" max="4108" width="3.28515625" style="128" customWidth="1"/>
    <col min="4109" max="4109" width="5.140625" style="128" customWidth="1"/>
    <col min="4110" max="4110" width="6.85546875" style="128" customWidth="1"/>
    <col min="4111" max="4111" width="1.7109375" style="128" customWidth="1"/>
    <col min="4112" max="4112" width="2.28515625" style="128" customWidth="1"/>
    <col min="4113" max="4113" width="0.7109375" style="128" customWidth="1"/>
    <col min="4114" max="4114" width="3.140625" style="128" customWidth="1"/>
    <col min="4115" max="4115" width="0.7109375" style="128" customWidth="1"/>
    <col min="4116" max="4116" width="10" style="128" customWidth="1"/>
    <col min="4117" max="4117" width="2.5703125" style="128" customWidth="1"/>
    <col min="4118" max="4118" width="0.28515625" style="128" customWidth="1"/>
    <col min="4119" max="4119" width="0.140625" style="128" customWidth="1"/>
    <col min="4120" max="4352" width="9.140625" style="128"/>
    <col min="4353" max="4353" width="9.7109375" style="128" customWidth="1"/>
    <col min="4354" max="4354" width="5.140625" style="128" customWidth="1"/>
    <col min="4355" max="4355" width="0.5703125" style="128" customWidth="1"/>
    <col min="4356" max="4356" width="5.140625" style="128" customWidth="1"/>
    <col min="4357" max="4357" width="15.42578125" style="128" customWidth="1"/>
    <col min="4358" max="4358" width="12" style="128" customWidth="1"/>
    <col min="4359" max="4359" width="2.85546875" style="128" customWidth="1"/>
    <col min="4360" max="4360" width="7.42578125" style="128" customWidth="1"/>
    <col min="4361" max="4361" width="0.28515625" style="128" customWidth="1"/>
    <col min="4362" max="4362" width="2.28515625" style="128" customWidth="1"/>
    <col min="4363" max="4363" width="5" style="128" customWidth="1"/>
    <col min="4364" max="4364" width="3.28515625" style="128" customWidth="1"/>
    <col min="4365" max="4365" width="5.140625" style="128" customWidth="1"/>
    <col min="4366" max="4366" width="6.85546875" style="128" customWidth="1"/>
    <col min="4367" max="4367" width="1.7109375" style="128" customWidth="1"/>
    <col min="4368" max="4368" width="2.28515625" style="128" customWidth="1"/>
    <col min="4369" max="4369" width="0.7109375" style="128" customWidth="1"/>
    <col min="4370" max="4370" width="3.140625" style="128" customWidth="1"/>
    <col min="4371" max="4371" width="0.7109375" style="128" customWidth="1"/>
    <col min="4372" max="4372" width="10" style="128" customWidth="1"/>
    <col min="4373" max="4373" width="2.5703125" style="128" customWidth="1"/>
    <col min="4374" max="4374" width="0.28515625" style="128" customWidth="1"/>
    <col min="4375" max="4375" width="0.140625" style="128" customWidth="1"/>
    <col min="4376" max="4608" width="9.140625" style="128"/>
    <col min="4609" max="4609" width="9.7109375" style="128" customWidth="1"/>
    <col min="4610" max="4610" width="5.140625" style="128" customWidth="1"/>
    <col min="4611" max="4611" width="0.5703125" style="128" customWidth="1"/>
    <col min="4612" max="4612" width="5.140625" style="128" customWidth="1"/>
    <col min="4613" max="4613" width="15.42578125" style="128" customWidth="1"/>
    <col min="4614" max="4614" width="12" style="128" customWidth="1"/>
    <col min="4615" max="4615" width="2.85546875" style="128" customWidth="1"/>
    <col min="4616" max="4616" width="7.42578125" style="128" customWidth="1"/>
    <col min="4617" max="4617" width="0.28515625" style="128" customWidth="1"/>
    <col min="4618" max="4618" width="2.28515625" style="128" customWidth="1"/>
    <col min="4619" max="4619" width="5" style="128" customWidth="1"/>
    <col min="4620" max="4620" width="3.28515625" style="128" customWidth="1"/>
    <col min="4621" max="4621" width="5.140625" style="128" customWidth="1"/>
    <col min="4622" max="4622" width="6.85546875" style="128" customWidth="1"/>
    <col min="4623" max="4623" width="1.7109375" style="128" customWidth="1"/>
    <col min="4624" max="4624" width="2.28515625" style="128" customWidth="1"/>
    <col min="4625" max="4625" width="0.7109375" style="128" customWidth="1"/>
    <col min="4626" max="4626" width="3.140625" style="128" customWidth="1"/>
    <col min="4627" max="4627" width="0.7109375" style="128" customWidth="1"/>
    <col min="4628" max="4628" width="10" style="128" customWidth="1"/>
    <col min="4629" max="4629" width="2.5703125" style="128" customWidth="1"/>
    <col min="4630" max="4630" width="0.28515625" style="128" customWidth="1"/>
    <col min="4631" max="4631" width="0.140625" style="128" customWidth="1"/>
    <col min="4632" max="4864" width="9.140625" style="128"/>
    <col min="4865" max="4865" width="9.7109375" style="128" customWidth="1"/>
    <col min="4866" max="4866" width="5.140625" style="128" customWidth="1"/>
    <col min="4867" max="4867" width="0.5703125" style="128" customWidth="1"/>
    <col min="4868" max="4868" width="5.140625" style="128" customWidth="1"/>
    <col min="4869" max="4869" width="15.42578125" style="128" customWidth="1"/>
    <col min="4870" max="4870" width="12" style="128" customWidth="1"/>
    <col min="4871" max="4871" width="2.85546875" style="128" customWidth="1"/>
    <col min="4872" max="4872" width="7.42578125" style="128" customWidth="1"/>
    <col min="4873" max="4873" width="0.28515625" style="128" customWidth="1"/>
    <col min="4874" max="4874" width="2.28515625" style="128" customWidth="1"/>
    <col min="4875" max="4875" width="5" style="128" customWidth="1"/>
    <col min="4876" max="4876" width="3.28515625" style="128" customWidth="1"/>
    <col min="4877" max="4877" width="5.140625" style="128" customWidth="1"/>
    <col min="4878" max="4878" width="6.85546875" style="128" customWidth="1"/>
    <col min="4879" max="4879" width="1.7109375" style="128" customWidth="1"/>
    <col min="4880" max="4880" width="2.28515625" style="128" customWidth="1"/>
    <col min="4881" max="4881" width="0.7109375" style="128" customWidth="1"/>
    <col min="4882" max="4882" width="3.140625" style="128" customWidth="1"/>
    <col min="4883" max="4883" width="0.7109375" style="128" customWidth="1"/>
    <col min="4884" max="4884" width="10" style="128" customWidth="1"/>
    <col min="4885" max="4885" width="2.5703125" style="128" customWidth="1"/>
    <col min="4886" max="4886" width="0.28515625" style="128" customWidth="1"/>
    <col min="4887" max="4887" width="0.140625" style="128" customWidth="1"/>
    <col min="4888" max="5120" width="9.140625" style="128"/>
    <col min="5121" max="5121" width="9.7109375" style="128" customWidth="1"/>
    <col min="5122" max="5122" width="5.140625" style="128" customWidth="1"/>
    <col min="5123" max="5123" width="0.5703125" style="128" customWidth="1"/>
    <col min="5124" max="5124" width="5.140625" style="128" customWidth="1"/>
    <col min="5125" max="5125" width="15.42578125" style="128" customWidth="1"/>
    <col min="5126" max="5126" width="12" style="128" customWidth="1"/>
    <col min="5127" max="5127" width="2.85546875" style="128" customWidth="1"/>
    <col min="5128" max="5128" width="7.42578125" style="128" customWidth="1"/>
    <col min="5129" max="5129" width="0.28515625" style="128" customWidth="1"/>
    <col min="5130" max="5130" width="2.28515625" style="128" customWidth="1"/>
    <col min="5131" max="5131" width="5" style="128" customWidth="1"/>
    <col min="5132" max="5132" width="3.28515625" style="128" customWidth="1"/>
    <col min="5133" max="5133" width="5.140625" style="128" customWidth="1"/>
    <col min="5134" max="5134" width="6.85546875" style="128" customWidth="1"/>
    <col min="5135" max="5135" width="1.7109375" style="128" customWidth="1"/>
    <col min="5136" max="5136" width="2.28515625" style="128" customWidth="1"/>
    <col min="5137" max="5137" width="0.7109375" style="128" customWidth="1"/>
    <col min="5138" max="5138" width="3.140625" style="128" customWidth="1"/>
    <col min="5139" max="5139" width="0.7109375" style="128" customWidth="1"/>
    <col min="5140" max="5140" width="10" style="128" customWidth="1"/>
    <col min="5141" max="5141" width="2.5703125" style="128" customWidth="1"/>
    <col min="5142" max="5142" width="0.28515625" style="128" customWidth="1"/>
    <col min="5143" max="5143" width="0.140625" style="128" customWidth="1"/>
    <col min="5144" max="5376" width="9.140625" style="128"/>
    <col min="5377" max="5377" width="9.7109375" style="128" customWidth="1"/>
    <col min="5378" max="5378" width="5.140625" style="128" customWidth="1"/>
    <col min="5379" max="5379" width="0.5703125" style="128" customWidth="1"/>
    <col min="5380" max="5380" width="5.140625" style="128" customWidth="1"/>
    <col min="5381" max="5381" width="15.42578125" style="128" customWidth="1"/>
    <col min="5382" max="5382" width="12" style="128" customWidth="1"/>
    <col min="5383" max="5383" width="2.85546875" style="128" customWidth="1"/>
    <col min="5384" max="5384" width="7.42578125" style="128" customWidth="1"/>
    <col min="5385" max="5385" width="0.28515625" style="128" customWidth="1"/>
    <col min="5386" max="5386" width="2.28515625" style="128" customWidth="1"/>
    <col min="5387" max="5387" width="5" style="128" customWidth="1"/>
    <col min="5388" max="5388" width="3.28515625" style="128" customWidth="1"/>
    <col min="5389" max="5389" width="5.140625" style="128" customWidth="1"/>
    <col min="5390" max="5390" width="6.85546875" style="128" customWidth="1"/>
    <col min="5391" max="5391" width="1.7109375" style="128" customWidth="1"/>
    <col min="5392" max="5392" width="2.28515625" style="128" customWidth="1"/>
    <col min="5393" max="5393" width="0.7109375" style="128" customWidth="1"/>
    <col min="5394" max="5394" width="3.140625" style="128" customWidth="1"/>
    <col min="5395" max="5395" width="0.7109375" style="128" customWidth="1"/>
    <col min="5396" max="5396" width="10" style="128" customWidth="1"/>
    <col min="5397" max="5397" width="2.5703125" style="128" customWidth="1"/>
    <col min="5398" max="5398" width="0.28515625" style="128" customWidth="1"/>
    <col min="5399" max="5399" width="0.140625" style="128" customWidth="1"/>
    <col min="5400" max="5632" width="9.140625" style="128"/>
    <col min="5633" max="5633" width="9.7109375" style="128" customWidth="1"/>
    <col min="5634" max="5634" width="5.140625" style="128" customWidth="1"/>
    <col min="5635" max="5635" width="0.5703125" style="128" customWidth="1"/>
    <col min="5636" max="5636" width="5.140625" style="128" customWidth="1"/>
    <col min="5637" max="5637" width="15.42578125" style="128" customWidth="1"/>
    <col min="5638" max="5638" width="12" style="128" customWidth="1"/>
    <col min="5639" max="5639" width="2.85546875" style="128" customWidth="1"/>
    <col min="5640" max="5640" width="7.42578125" style="128" customWidth="1"/>
    <col min="5641" max="5641" width="0.28515625" style="128" customWidth="1"/>
    <col min="5642" max="5642" width="2.28515625" style="128" customWidth="1"/>
    <col min="5643" max="5643" width="5" style="128" customWidth="1"/>
    <col min="5644" max="5644" width="3.28515625" style="128" customWidth="1"/>
    <col min="5645" max="5645" width="5.140625" style="128" customWidth="1"/>
    <col min="5646" max="5646" width="6.85546875" style="128" customWidth="1"/>
    <col min="5647" max="5647" width="1.7109375" style="128" customWidth="1"/>
    <col min="5648" max="5648" width="2.28515625" style="128" customWidth="1"/>
    <col min="5649" max="5649" width="0.7109375" style="128" customWidth="1"/>
    <col min="5650" max="5650" width="3.140625" style="128" customWidth="1"/>
    <col min="5651" max="5651" width="0.7109375" style="128" customWidth="1"/>
    <col min="5652" max="5652" width="10" style="128" customWidth="1"/>
    <col min="5653" max="5653" width="2.5703125" style="128" customWidth="1"/>
    <col min="5654" max="5654" width="0.28515625" style="128" customWidth="1"/>
    <col min="5655" max="5655" width="0.140625" style="128" customWidth="1"/>
    <col min="5656" max="5888" width="9.140625" style="128"/>
    <col min="5889" max="5889" width="9.7109375" style="128" customWidth="1"/>
    <col min="5890" max="5890" width="5.140625" style="128" customWidth="1"/>
    <col min="5891" max="5891" width="0.5703125" style="128" customWidth="1"/>
    <col min="5892" max="5892" width="5.140625" style="128" customWidth="1"/>
    <col min="5893" max="5893" width="15.42578125" style="128" customWidth="1"/>
    <col min="5894" max="5894" width="12" style="128" customWidth="1"/>
    <col min="5895" max="5895" width="2.85546875" style="128" customWidth="1"/>
    <col min="5896" max="5896" width="7.42578125" style="128" customWidth="1"/>
    <col min="5897" max="5897" width="0.28515625" style="128" customWidth="1"/>
    <col min="5898" max="5898" width="2.28515625" style="128" customWidth="1"/>
    <col min="5899" max="5899" width="5" style="128" customWidth="1"/>
    <col min="5900" max="5900" width="3.28515625" style="128" customWidth="1"/>
    <col min="5901" max="5901" width="5.140625" style="128" customWidth="1"/>
    <col min="5902" max="5902" width="6.85546875" style="128" customWidth="1"/>
    <col min="5903" max="5903" width="1.7109375" style="128" customWidth="1"/>
    <col min="5904" max="5904" width="2.28515625" style="128" customWidth="1"/>
    <col min="5905" max="5905" width="0.7109375" style="128" customWidth="1"/>
    <col min="5906" max="5906" width="3.140625" style="128" customWidth="1"/>
    <col min="5907" max="5907" width="0.7109375" style="128" customWidth="1"/>
    <col min="5908" max="5908" width="10" style="128" customWidth="1"/>
    <col min="5909" max="5909" width="2.5703125" style="128" customWidth="1"/>
    <col min="5910" max="5910" width="0.28515625" style="128" customWidth="1"/>
    <col min="5911" max="5911" width="0.140625" style="128" customWidth="1"/>
    <col min="5912" max="6144" width="9.140625" style="128"/>
    <col min="6145" max="6145" width="9.7109375" style="128" customWidth="1"/>
    <col min="6146" max="6146" width="5.140625" style="128" customWidth="1"/>
    <col min="6147" max="6147" width="0.5703125" style="128" customWidth="1"/>
    <col min="6148" max="6148" width="5.140625" style="128" customWidth="1"/>
    <col min="6149" max="6149" width="15.42578125" style="128" customWidth="1"/>
    <col min="6150" max="6150" width="12" style="128" customWidth="1"/>
    <col min="6151" max="6151" width="2.85546875" style="128" customWidth="1"/>
    <col min="6152" max="6152" width="7.42578125" style="128" customWidth="1"/>
    <col min="6153" max="6153" width="0.28515625" style="128" customWidth="1"/>
    <col min="6154" max="6154" width="2.28515625" style="128" customWidth="1"/>
    <col min="6155" max="6155" width="5" style="128" customWidth="1"/>
    <col min="6156" max="6156" width="3.28515625" style="128" customWidth="1"/>
    <col min="6157" max="6157" width="5.140625" style="128" customWidth="1"/>
    <col min="6158" max="6158" width="6.85546875" style="128" customWidth="1"/>
    <col min="6159" max="6159" width="1.7109375" style="128" customWidth="1"/>
    <col min="6160" max="6160" width="2.28515625" style="128" customWidth="1"/>
    <col min="6161" max="6161" width="0.7109375" style="128" customWidth="1"/>
    <col min="6162" max="6162" width="3.140625" style="128" customWidth="1"/>
    <col min="6163" max="6163" width="0.7109375" style="128" customWidth="1"/>
    <col min="6164" max="6164" width="10" style="128" customWidth="1"/>
    <col min="6165" max="6165" width="2.5703125" style="128" customWidth="1"/>
    <col min="6166" max="6166" width="0.28515625" style="128" customWidth="1"/>
    <col min="6167" max="6167" width="0.140625" style="128" customWidth="1"/>
    <col min="6168" max="6400" width="9.140625" style="128"/>
    <col min="6401" max="6401" width="9.7109375" style="128" customWidth="1"/>
    <col min="6402" max="6402" width="5.140625" style="128" customWidth="1"/>
    <col min="6403" max="6403" width="0.5703125" style="128" customWidth="1"/>
    <col min="6404" max="6404" width="5.140625" style="128" customWidth="1"/>
    <col min="6405" max="6405" width="15.42578125" style="128" customWidth="1"/>
    <col min="6406" max="6406" width="12" style="128" customWidth="1"/>
    <col min="6407" max="6407" width="2.85546875" style="128" customWidth="1"/>
    <col min="6408" max="6408" width="7.42578125" style="128" customWidth="1"/>
    <col min="6409" max="6409" width="0.28515625" style="128" customWidth="1"/>
    <col min="6410" max="6410" width="2.28515625" style="128" customWidth="1"/>
    <col min="6411" max="6411" width="5" style="128" customWidth="1"/>
    <col min="6412" max="6412" width="3.28515625" style="128" customWidth="1"/>
    <col min="6413" max="6413" width="5.140625" style="128" customWidth="1"/>
    <col min="6414" max="6414" width="6.85546875" style="128" customWidth="1"/>
    <col min="6415" max="6415" width="1.7109375" style="128" customWidth="1"/>
    <col min="6416" max="6416" width="2.28515625" style="128" customWidth="1"/>
    <col min="6417" max="6417" width="0.7109375" style="128" customWidth="1"/>
    <col min="6418" max="6418" width="3.140625" style="128" customWidth="1"/>
    <col min="6419" max="6419" width="0.7109375" style="128" customWidth="1"/>
    <col min="6420" max="6420" width="10" style="128" customWidth="1"/>
    <col min="6421" max="6421" width="2.5703125" style="128" customWidth="1"/>
    <col min="6422" max="6422" width="0.28515625" style="128" customWidth="1"/>
    <col min="6423" max="6423" width="0.140625" style="128" customWidth="1"/>
    <col min="6424" max="6656" width="9.140625" style="128"/>
    <col min="6657" max="6657" width="9.7109375" style="128" customWidth="1"/>
    <col min="6658" max="6658" width="5.140625" style="128" customWidth="1"/>
    <col min="6659" max="6659" width="0.5703125" style="128" customWidth="1"/>
    <col min="6660" max="6660" width="5.140625" style="128" customWidth="1"/>
    <col min="6661" max="6661" width="15.42578125" style="128" customWidth="1"/>
    <col min="6662" max="6662" width="12" style="128" customWidth="1"/>
    <col min="6663" max="6663" width="2.85546875" style="128" customWidth="1"/>
    <col min="6664" max="6664" width="7.42578125" style="128" customWidth="1"/>
    <col min="6665" max="6665" width="0.28515625" style="128" customWidth="1"/>
    <col min="6666" max="6666" width="2.28515625" style="128" customWidth="1"/>
    <col min="6667" max="6667" width="5" style="128" customWidth="1"/>
    <col min="6668" max="6668" width="3.28515625" style="128" customWidth="1"/>
    <col min="6669" max="6669" width="5.140625" style="128" customWidth="1"/>
    <col min="6670" max="6670" width="6.85546875" style="128" customWidth="1"/>
    <col min="6671" max="6671" width="1.7109375" style="128" customWidth="1"/>
    <col min="6672" max="6672" width="2.28515625" style="128" customWidth="1"/>
    <col min="6673" max="6673" width="0.7109375" style="128" customWidth="1"/>
    <col min="6674" max="6674" width="3.140625" style="128" customWidth="1"/>
    <col min="6675" max="6675" width="0.7109375" style="128" customWidth="1"/>
    <col min="6676" max="6676" width="10" style="128" customWidth="1"/>
    <col min="6677" max="6677" width="2.5703125" style="128" customWidth="1"/>
    <col min="6678" max="6678" width="0.28515625" style="128" customWidth="1"/>
    <col min="6679" max="6679" width="0.140625" style="128" customWidth="1"/>
    <col min="6680" max="6912" width="9.140625" style="128"/>
    <col min="6913" max="6913" width="9.7109375" style="128" customWidth="1"/>
    <col min="6914" max="6914" width="5.140625" style="128" customWidth="1"/>
    <col min="6915" max="6915" width="0.5703125" style="128" customWidth="1"/>
    <col min="6916" max="6916" width="5.140625" style="128" customWidth="1"/>
    <col min="6917" max="6917" width="15.42578125" style="128" customWidth="1"/>
    <col min="6918" max="6918" width="12" style="128" customWidth="1"/>
    <col min="6919" max="6919" width="2.85546875" style="128" customWidth="1"/>
    <col min="6920" max="6920" width="7.42578125" style="128" customWidth="1"/>
    <col min="6921" max="6921" width="0.28515625" style="128" customWidth="1"/>
    <col min="6922" max="6922" width="2.28515625" style="128" customWidth="1"/>
    <col min="6923" max="6923" width="5" style="128" customWidth="1"/>
    <col min="6924" max="6924" width="3.28515625" style="128" customWidth="1"/>
    <col min="6925" max="6925" width="5.140625" style="128" customWidth="1"/>
    <col min="6926" max="6926" width="6.85546875" style="128" customWidth="1"/>
    <col min="6927" max="6927" width="1.7109375" style="128" customWidth="1"/>
    <col min="6928" max="6928" width="2.28515625" style="128" customWidth="1"/>
    <col min="6929" max="6929" width="0.7109375" style="128" customWidth="1"/>
    <col min="6930" max="6930" width="3.140625" style="128" customWidth="1"/>
    <col min="6931" max="6931" width="0.7109375" style="128" customWidth="1"/>
    <col min="6932" max="6932" width="10" style="128" customWidth="1"/>
    <col min="6933" max="6933" width="2.5703125" style="128" customWidth="1"/>
    <col min="6934" max="6934" width="0.28515625" style="128" customWidth="1"/>
    <col min="6935" max="6935" width="0.140625" style="128" customWidth="1"/>
    <col min="6936" max="7168" width="9.140625" style="128"/>
    <col min="7169" max="7169" width="9.7109375" style="128" customWidth="1"/>
    <col min="7170" max="7170" width="5.140625" style="128" customWidth="1"/>
    <col min="7171" max="7171" width="0.5703125" style="128" customWidth="1"/>
    <col min="7172" max="7172" width="5.140625" style="128" customWidth="1"/>
    <col min="7173" max="7173" width="15.42578125" style="128" customWidth="1"/>
    <col min="7174" max="7174" width="12" style="128" customWidth="1"/>
    <col min="7175" max="7175" width="2.85546875" style="128" customWidth="1"/>
    <col min="7176" max="7176" width="7.42578125" style="128" customWidth="1"/>
    <col min="7177" max="7177" width="0.28515625" style="128" customWidth="1"/>
    <col min="7178" max="7178" width="2.28515625" style="128" customWidth="1"/>
    <col min="7179" max="7179" width="5" style="128" customWidth="1"/>
    <col min="7180" max="7180" width="3.28515625" style="128" customWidth="1"/>
    <col min="7181" max="7181" width="5.140625" style="128" customWidth="1"/>
    <col min="7182" max="7182" width="6.85546875" style="128" customWidth="1"/>
    <col min="7183" max="7183" width="1.7109375" style="128" customWidth="1"/>
    <col min="7184" max="7184" width="2.28515625" style="128" customWidth="1"/>
    <col min="7185" max="7185" width="0.7109375" style="128" customWidth="1"/>
    <col min="7186" max="7186" width="3.140625" style="128" customWidth="1"/>
    <col min="7187" max="7187" width="0.7109375" style="128" customWidth="1"/>
    <col min="7188" max="7188" width="10" style="128" customWidth="1"/>
    <col min="7189" max="7189" width="2.5703125" style="128" customWidth="1"/>
    <col min="7190" max="7190" width="0.28515625" style="128" customWidth="1"/>
    <col min="7191" max="7191" width="0.140625" style="128" customWidth="1"/>
    <col min="7192" max="7424" width="9.140625" style="128"/>
    <col min="7425" max="7425" width="9.7109375" style="128" customWidth="1"/>
    <col min="7426" max="7426" width="5.140625" style="128" customWidth="1"/>
    <col min="7427" max="7427" width="0.5703125" style="128" customWidth="1"/>
    <col min="7428" max="7428" width="5.140625" style="128" customWidth="1"/>
    <col min="7429" max="7429" width="15.42578125" style="128" customWidth="1"/>
    <col min="7430" max="7430" width="12" style="128" customWidth="1"/>
    <col min="7431" max="7431" width="2.85546875" style="128" customWidth="1"/>
    <col min="7432" max="7432" width="7.42578125" style="128" customWidth="1"/>
    <col min="7433" max="7433" width="0.28515625" style="128" customWidth="1"/>
    <col min="7434" max="7434" width="2.28515625" style="128" customWidth="1"/>
    <col min="7435" max="7435" width="5" style="128" customWidth="1"/>
    <col min="7436" max="7436" width="3.28515625" style="128" customWidth="1"/>
    <col min="7437" max="7437" width="5.140625" style="128" customWidth="1"/>
    <col min="7438" max="7438" width="6.85546875" style="128" customWidth="1"/>
    <col min="7439" max="7439" width="1.7109375" style="128" customWidth="1"/>
    <col min="7440" max="7440" width="2.28515625" style="128" customWidth="1"/>
    <col min="7441" max="7441" width="0.7109375" style="128" customWidth="1"/>
    <col min="7442" max="7442" width="3.140625" style="128" customWidth="1"/>
    <col min="7443" max="7443" width="0.7109375" style="128" customWidth="1"/>
    <col min="7444" max="7444" width="10" style="128" customWidth="1"/>
    <col min="7445" max="7445" width="2.5703125" style="128" customWidth="1"/>
    <col min="7446" max="7446" width="0.28515625" style="128" customWidth="1"/>
    <col min="7447" max="7447" width="0.140625" style="128" customWidth="1"/>
    <col min="7448" max="7680" width="9.140625" style="128"/>
    <col min="7681" max="7681" width="9.7109375" style="128" customWidth="1"/>
    <col min="7682" max="7682" width="5.140625" style="128" customWidth="1"/>
    <col min="7683" max="7683" width="0.5703125" style="128" customWidth="1"/>
    <col min="7684" max="7684" width="5.140625" style="128" customWidth="1"/>
    <col min="7685" max="7685" width="15.42578125" style="128" customWidth="1"/>
    <col min="7686" max="7686" width="12" style="128" customWidth="1"/>
    <col min="7687" max="7687" width="2.85546875" style="128" customWidth="1"/>
    <col min="7688" max="7688" width="7.42578125" style="128" customWidth="1"/>
    <col min="7689" max="7689" width="0.28515625" style="128" customWidth="1"/>
    <col min="7690" max="7690" width="2.28515625" style="128" customWidth="1"/>
    <col min="7691" max="7691" width="5" style="128" customWidth="1"/>
    <col min="7692" max="7692" width="3.28515625" style="128" customWidth="1"/>
    <col min="7693" max="7693" width="5.140625" style="128" customWidth="1"/>
    <col min="7694" max="7694" width="6.85546875" style="128" customWidth="1"/>
    <col min="7695" max="7695" width="1.7109375" style="128" customWidth="1"/>
    <col min="7696" max="7696" width="2.28515625" style="128" customWidth="1"/>
    <col min="7697" max="7697" width="0.7109375" style="128" customWidth="1"/>
    <col min="7698" max="7698" width="3.140625" style="128" customWidth="1"/>
    <col min="7699" max="7699" width="0.7109375" style="128" customWidth="1"/>
    <col min="7700" max="7700" width="10" style="128" customWidth="1"/>
    <col min="7701" max="7701" width="2.5703125" style="128" customWidth="1"/>
    <col min="7702" max="7702" width="0.28515625" style="128" customWidth="1"/>
    <col min="7703" max="7703" width="0.140625" style="128" customWidth="1"/>
    <col min="7704" max="7936" width="9.140625" style="128"/>
    <col min="7937" max="7937" width="9.7109375" style="128" customWidth="1"/>
    <col min="7938" max="7938" width="5.140625" style="128" customWidth="1"/>
    <col min="7939" max="7939" width="0.5703125" style="128" customWidth="1"/>
    <col min="7940" max="7940" width="5.140625" style="128" customWidth="1"/>
    <col min="7941" max="7941" width="15.42578125" style="128" customWidth="1"/>
    <col min="7942" max="7942" width="12" style="128" customWidth="1"/>
    <col min="7943" max="7943" width="2.85546875" style="128" customWidth="1"/>
    <col min="7944" max="7944" width="7.42578125" style="128" customWidth="1"/>
    <col min="7945" max="7945" width="0.28515625" style="128" customWidth="1"/>
    <col min="7946" max="7946" width="2.28515625" style="128" customWidth="1"/>
    <col min="7947" max="7947" width="5" style="128" customWidth="1"/>
    <col min="7948" max="7948" width="3.28515625" style="128" customWidth="1"/>
    <col min="7949" max="7949" width="5.140625" style="128" customWidth="1"/>
    <col min="7950" max="7950" width="6.85546875" style="128" customWidth="1"/>
    <col min="7951" max="7951" width="1.7109375" style="128" customWidth="1"/>
    <col min="7952" max="7952" width="2.28515625" style="128" customWidth="1"/>
    <col min="7953" max="7953" width="0.7109375" style="128" customWidth="1"/>
    <col min="7954" max="7954" width="3.140625" style="128" customWidth="1"/>
    <col min="7955" max="7955" width="0.7109375" style="128" customWidth="1"/>
    <col min="7956" max="7956" width="10" style="128" customWidth="1"/>
    <col min="7957" max="7957" width="2.5703125" style="128" customWidth="1"/>
    <col min="7958" max="7958" width="0.28515625" style="128" customWidth="1"/>
    <col min="7959" max="7959" width="0.140625" style="128" customWidth="1"/>
    <col min="7960" max="8192" width="9.140625" style="128"/>
    <col min="8193" max="8193" width="9.7109375" style="128" customWidth="1"/>
    <col min="8194" max="8194" width="5.140625" style="128" customWidth="1"/>
    <col min="8195" max="8195" width="0.5703125" style="128" customWidth="1"/>
    <col min="8196" max="8196" width="5.140625" style="128" customWidth="1"/>
    <col min="8197" max="8197" width="15.42578125" style="128" customWidth="1"/>
    <col min="8198" max="8198" width="12" style="128" customWidth="1"/>
    <col min="8199" max="8199" width="2.85546875" style="128" customWidth="1"/>
    <col min="8200" max="8200" width="7.42578125" style="128" customWidth="1"/>
    <col min="8201" max="8201" width="0.28515625" style="128" customWidth="1"/>
    <col min="8202" max="8202" width="2.28515625" style="128" customWidth="1"/>
    <col min="8203" max="8203" width="5" style="128" customWidth="1"/>
    <col min="8204" max="8204" width="3.28515625" style="128" customWidth="1"/>
    <col min="8205" max="8205" width="5.140625" style="128" customWidth="1"/>
    <col min="8206" max="8206" width="6.85546875" style="128" customWidth="1"/>
    <col min="8207" max="8207" width="1.7109375" style="128" customWidth="1"/>
    <col min="8208" max="8208" width="2.28515625" style="128" customWidth="1"/>
    <col min="8209" max="8209" width="0.7109375" style="128" customWidth="1"/>
    <col min="8210" max="8210" width="3.140625" style="128" customWidth="1"/>
    <col min="8211" max="8211" width="0.7109375" style="128" customWidth="1"/>
    <col min="8212" max="8212" width="10" style="128" customWidth="1"/>
    <col min="8213" max="8213" width="2.5703125" style="128" customWidth="1"/>
    <col min="8214" max="8214" width="0.28515625" style="128" customWidth="1"/>
    <col min="8215" max="8215" width="0.140625" style="128" customWidth="1"/>
    <col min="8216" max="8448" width="9.140625" style="128"/>
    <col min="8449" max="8449" width="9.7109375" style="128" customWidth="1"/>
    <col min="8450" max="8450" width="5.140625" style="128" customWidth="1"/>
    <col min="8451" max="8451" width="0.5703125" style="128" customWidth="1"/>
    <col min="8452" max="8452" width="5.140625" style="128" customWidth="1"/>
    <col min="8453" max="8453" width="15.42578125" style="128" customWidth="1"/>
    <col min="8454" max="8454" width="12" style="128" customWidth="1"/>
    <col min="8455" max="8455" width="2.85546875" style="128" customWidth="1"/>
    <col min="8456" max="8456" width="7.42578125" style="128" customWidth="1"/>
    <col min="8457" max="8457" width="0.28515625" style="128" customWidth="1"/>
    <col min="8458" max="8458" width="2.28515625" style="128" customWidth="1"/>
    <col min="8459" max="8459" width="5" style="128" customWidth="1"/>
    <col min="8460" max="8460" width="3.28515625" style="128" customWidth="1"/>
    <col min="8461" max="8461" width="5.140625" style="128" customWidth="1"/>
    <col min="8462" max="8462" width="6.85546875" style="128" customWidth="1"/>
    <col min="8463" max="8463" width="1.7109375" style="128" customWidth="1"/>
    <col min="8464" max="8464" width="2.28515625" style="128" customWidth="1"/>
    <col min="8465" max="8465" width="0.7109375" style="128" customWidth="1"/>
    <col min="8466" max="8466" width="3.140625" style="128" customWidth="1"/>
    <col min="8467" max="8467" width="0.7109375" style="128" customWidth="1"/>
    <col min="8468" max="8468" width="10" style="128" customWidth="1"/>
    <col min="8469" max="8469" width="2.5703125" style="128" customWidth="1"/>
    <col min="8470" max="8470" width="0.28515625" style="128" customWidth="1"/>
    <col min="8471" max="8471" width="0.140625" style="128" customWidth="1"/>
    <col min="8472" max="8704" width="9.140625" style="128"/>
    <col min="8705" max="8705" width="9.7109375" style="128" customWidth="1"/>
    <col min="8706" max="8706" width="5.140625" style="128" customWidth="1"/>
    <col min="8707" max="8707" width="0.5703125" style="128" customWidth="1"/>
    <col min="8708" max="8708" width="5.140625" style="128" customWidth="1"/>
    <col min="8709" max="8709" width="15.42578125" style="128" customWidth="1"/>
    <col min="8710" max="8710" width="12" style="128" customWidth="1"/>
    <col min="8711" max="8711" width="2.85546875" style="128" customWidth="1"/>
    <col min="8712" max="8712" width="7.42578125" style="128" customWidth="1"/>
    <col min="8713" max="8713" width="0.28515625" style="128" customWidth="1"/>
    <col min="8714" max="8714" width="2.28515625" style="128" customWidth="1"/>
    <col min="8715" max="8715" width="5" style="128" customWidth="1"/>
    <col min="8716" max="8716" width="3.28515625" style="128" customWidth="1"/>
    <col min="8717" max="8717" width="5.140625" style="128" customWidth="1"/>
    <col min="8718" max="8718" width="6.85546875" style="128" customWidth="1"/>
    <col min="8719" max="8719" width="1.7109375" style="128" customWidth="1"/>
    <col min="8720" max="8720" width="2.28515625" style="128" customWidth="1"/>
    <col min="8721" max="8721" width="0.7109375" style="128" customWidth="1"/>
    <col min="8722" max="8722" width="3.140625" style="128" customWidth="1"/>
    <col min="8723" max="8723" width="0.7109375" style="128" customWidth="1"/>
    <col min="8724" max="8724" width="10" style="128" customWidth="1"/>
    <col min="8725" max="8725" width="2.5703125" style="128" customWidth="1"/>
    <col min="8726" max="8726" width="0.28515625" style="128" customWidth="1"/>
    <col min="8727" max="8727" width="0.140625" style="128" customWidth="1"/>
    <col min="8728" max="8960" width="9.140625" style="128"/>
    <col min="8961" max="8961" width="9.7109375" style="128" customWidth="1"/>
    <col min="8962" max="8962" width="5.140625" style="128" customWidth="1"/>
    <col min="8963" max="8963" width="0.5703125" style="128" customWidth="1"/>
    <col min="8964" max="8964" width="5.140625" style="128" customWidth="1"/>
    <col min="8965" max="8965" width="15.42578125" style="128" customWidth="1"/>
    <col min="8966" max="8966" width="12" style="128" customWidth="1"/>
    <col min="8967" max="8967" width="2.85546875" style="128" customWidth="1"/>
    <col min="8968" max="8968" width="7.42578125" style="128" customWidth="1"/>
    <col min="8969" max="8969" width="0.28515625" style="128" customWidth="1"/>
    <col min="8970" max="8970" width="2.28515625" style="128" customWidth="1"/>
    <col min="8971" max="8971" width="5" style="128" customWidth="1"/>
    <col min="8972" max="8972" width="3.28515625" style="128" customWidth="1"/>
    <col min="8973" max="8973" width="5.140625" style="128" customWidth="1"/>
    <col min="8974" max="8974" width="6.85546875" style="128" customWidth="1"/>
    <col min="8975" max="8975" width="1.7109375" style="128" customWidth="1"/>
    <col min="8976" max="8976" width="2.28515625" style="128" customWidth="1"/>
    <col min="8977" max="8977" width="0.7109375" style="128" customWidth="1"/>
    <col min="8978" max="8978" width="3.140625" style="128" customWidth="1"/>
    <col min="8979" max="8979" width="0.7109375" style="128" customWidth="1"/>
    <col min="8980" max="8980" width="10" style="128" customWidth="1"/>
    <col min="8981" max="8981" width="2.5703125" style="128" customWidth="1"/>
    <col min="8982" max="8982" width="0.28515625" style="128" customWidth="1"/>
    <col min="8983" max="8983" width="0.140625" style="128" customWidth="1"/>
    <col min="8984" max="9216" width="9.140625" style="128"/>
    <col min="9217" max="9217" width="9.7109375" style="128" customWidth="1"/>
    <col min="9218" max="9218" width="5.140625" style="128" customWidth="1"/>
    <col min="9219" max="9219" width="0.5703125" style="128" customWidth="1"/>
    <col min="9220" max="9220" width="5.140625" style="128" customWidth="1"/>
    <col min="9221" max="9221" width="15.42578125" style="128" customWidth="1"/>
    <col min="9222" max="9222" width="12" style="128" customWidth="1"/>
    <col min="9223" max="9223" width="2.85546875" style="128" customWidth="1"/>
    <col min="9224" max="9224" width="7.42578125" style="128" customWidth="1"/>
    <col min="9225" max="9225" width="0.28515625" style="128" customWidth="1"/>
    <col min="9226" max="9226" width="2.28515625" style="128" customWidth="1"/>
    <col min="9227" max="9227" width="5" style="128" customWidth="1"/>
    <col min="9228" max="9228" width="3.28515625" style="128" customWidth="1"/>
    <col min="9229" max="9229" width="5.140625" style="128" customWidth="1"/>
    <col min="9230" max="9230" width="6.85546875" style="128" customWidth="1"/>
    <col min="9231" max="9231" width="1.7109375" style="128" customWidth="1"/>
    <col min="9232" max="9232" width="2.28515625" style="128" customWidth="1"/>
    <col min="9233" max="9233" width="0.7109375" style="128" customWidth="1"/>
    <col min="9234" max="9234" width="3.140625" style="128" customWidth="1"/>
    <col min="9235" max="9235" width="0.7109375" style="128" customWidth="1"/>
    <col min="9236" max="9236" width="10" style="128" customWidth="1"/>
    <col min="9237" max="9237" width="2.5703125" style="128" customWidth="1"/>
    <col min="9238" max="9238" width="0.28515625" style="128" customWidth="1"/>
    <col min="9239" max="9239" width="0.140625" style="128" customWidth="1"/>
    <col min="9240" max="9472" width="9.140625" style="128"/>
    <col min="9473" max="9473" width="9.7109375" style="128" customWidth="1"/>
    <col min="9474" max="9474" width="5.140625" style="128" customWidth="1"/>
    <col min="9475" max="9475" width="0.5703125" style="128" customWidth="1"/>
    <col min="9476" max="9476" width="5.140625" style="128" customWidth="1"/>
    <col min="9477" max="9477" width="15.42578125" style="128" customWidth="1"/>
    <col min="9478" max="9478" width="12" style="128" customWidth="1"/>
    <col min="9479" max="9479" width="2.85546875" style="128" customWidth="1"/>
    <col min="9480" max="9480" width="7.42578125" style="128" customWidth="1"/>
    <col min="9481" max="9481" width="0.28515625" style="128" customWidth="1"/>
    <col min="9482" max="9482" width="2.28515625" style="128" customWidth="1"/>
    <col min="9483" max="9483" width="5" style="128" customWidth="1"/>
    <col min="9484" max="9484" width="3.28515625" style="128" customWidth="1"/>
    <col min="9485" max="9485" width="5.140625" style="128" customWidth="1"/>
    <col min="9486" max="9486" width="6.85546875" style="128" customWidth="1"/>
    <col min="9487" max="9487" width="1.7109375" style="128" customWidth="1"/>
    <col min="9488" max="9488" width="2.28515625" style="128" customWidth="1"/>
    <col min="9489" max="9489" width="0.7109375" style="128" customWidth="1"/>
    <col min="9490" max="9490" width="3.140625" style="128" customWidth="1"/>
    <col min="9491" max="9491" width="0.7109375" style="128" customWidth="1"/>
    <col min="9492" max="9492" width="10" style="128" customWidth="1"/>
    <col min="9493" max="9493" width="2.5703125" style="128" customWidth="1"/>
    <col min="9494" max="9494" width="0.28515625" style="128" customWidth="1"/>
    <col min="9495" max="9495" width="0.140625" style="128" customWidth="1"/>
    <col min="9496" max="9728" width="9.140625" style="128"/>
    <col min="9729" max="9729" width="9.7109375" style="128" customWidth="1"/>
    <col min="9730" max="9730" width="5.140625" style="128" customWidth="1"/>
    <col min="9731" max="9731" width="0.5703125" style="128" customWidth="1"/>
    <col min="9732" max="9732" width="5.140625" style="128" customWidth="1"/>
    <col min="9733" max="9733" width="15.42578125" style="128" customWidth="1"/>
    <col min="9734" max="9734" width="12" style="128" customWidth="1"/>
    <col min="9735" max="9735" width="2.85546875" style="128" customWidth="1"/>
    <col min="9736" max="9736" width="7.42578125" style="128" customWidth="1"/>
    <col min="9737" max="9737" width="0.28515625" style="128" customWidth="1"/>
    <col min="9738" max="9738" width="2.28515625" style="128" customWidth="1"/>
    <col min="9739" max="9739" width="5" style="128" customWidth="1"/>
    <col min="9740" max="9740" width="3.28515625" style="128" customWidth="1"/>
    <col min="9741" max="9741" width="5.140625" style="128" customWidth="1"/>
    <col min="9742" max="9742" width="6.85546875" style="128" customWidth="1"/>
    <col min="9743" max="9743" width="1.7109375" style="128" customWidth="1"/>
    <col min="9744" max="9744" width="2.28515625" style="128" customWidth="1"/>
    <col min="9745" max="9745" width="0.7109375" style="128" customWidth="1"/>
    <col min="9746" max="9746" width="3.140625" style="128" customWidth="1"/>
    <col min="9747" max="9747" width="0.7109375" style="128" customWidth="1"/>
    <col min="9748" max="9748" width="10" style="128" customWidth="1"/>
    <col min="9749" max="9749" width="2.5703125" style="128" customWidth="1"/>
    <col min="9750" max="9750" width="0.28515625" style="128" customWidth="1"/>
    <col min="9751" max="9751" width="0.140625" style="128" customWidth="1"/>
    <col min="9752" max="9984" width="9.140625" style="128"/>
    <col min="9985" max="9985" width="9.7109375" style="128" customWidth="1"/>
    <col min="9986" max="9986" width="5.140625" style="128" customWidth="1"/>
    <col min="9987" max="9987" width="0.5703125" style="128" customWidth="1"/>
    <col min="9988" max="9988" width="5.140625" style="128" customWidth="1"/>
    <col min="9989" max="9989" width="15.42578125" style="128" customWidth="1"/>
    <col min="9990" max="9990" width="12" style="128" customWidth="1"/>
    <col min="9991" max="9991" width="2.85546875" style="128" customWidth="1"/>
    <col min="9992" max="9992" width="7.42578125" style="128" customWidth="1"/>
    <col min="9993" max="9993" width="0.28515625" style="128" customWidth="1"/>
    <col min="9994" max="9994" width="2.28515625" style="128" customWidth="1"/>
    <col min="9995" max="9995" width="5" style="128" customWidth="1"/>
    <col min="9996" max="9996" width="3.28515625" style="128" customWidth="1"/>
    <col min="9997" max="9997" width="5.140625" style="128" customWidth="1"/>
    <col min="9998" max="9998" width="6.85546875" style="128" customWidth="1"/>
    <col min="9999" max="9999" width="1.7109375" style="128" customWidth="1"/>
    <col min="10000" max="10000" width="2.28515625" style="128" customWidth="1"/>
    <col min="10001" max="10001" width="0.7109375" style="128" customWidth="1"/>
    <col min="10002" max="10002" width="3.140625" style="128" customWidth="1"/>
    <col min="10003" max="10003" width="0.7109375" style="128" customWidth="1"/>
    <col min="10004" max="10004" width="10" style="128" customWidth="1"/>
    <col min="10005" max="10005" width="2.5703125" style="128" customWidth="1"/>
    <col min="10006" max="10006" width="0.28515625" style="128" customWidth="1"/>
    <col min="10007" max="10007" width="0.140625" style="128" customWidth="1"/>
    <col min="10008" max="10240" width="9.140625" style="128"/>
    <col min="10241" max="10241" width="9.7109375" style="128" customWidth="1"/>
    <col min="10242" max="10242" width="5.140625" style="128" customWidth="1"/>
    <col min="10243" max="10243" width="0.5703125" style="128" customWidth="1"/>
    <col min="10244" max="10244" width="5.140625" style="128" customWidth="1"/>
    <col min="10245" max="10245" width="15.42578125" style="128" customWidth="1"/>
    <col min="10246" max="10246" width="12" style="128" customWidth="1"/>
    <col min="10247" max="10247" width="2.85546875" style="128" customWidth="1"/>
    <col min="10248" max="10248" width="7.42578125" style="128" customWidth="1"/>
    <col min="10249" max="10249" width="0.28515625" style="128" customWidth="1"/>
    <col min="10250" max="10250" width="2.28515625" style="128" customWidth="1"/>
    <col min="10251" max="10251" width="5" style="128" customWidth="1"/>
    <col min="10252" max="10252" width="3.28515625" style="128" customWidth="1"/>
    <col min="10253" max="10253" width="5.140625" style="128" customWidth="1"/>
    <col min="10254" max="10254" width="6.85546875" style="128" customWidth="1"/>
    <col min="10255" max="10255" width="1.7109375" style="128" customWidth="1"/>
    <col min="10256" max="10256" width="2.28515625" style="128" customWidth="1"/>
    <col min="10257" max="10257" width="0.7109375" style="128" customWidth="1"/>
    <col min="10258" max="10258" width="3.140625" style="128" customWidth="1"/>
    <col min="10259" max="10259" width="0.7109375" style="128" customWidth="1"/>
    <col min="10260" max="10260" width="10" style="128" customWidth="1"/>
    <col min="10261" max="10261" width="2.5703125" style="128" customWidth="1"/>
    <col min="10262" max="10262" width="0.28515625" style="128" customWidth="1"/>
    <col min="10263" max="10263" width="0.140625" style="128" customWidth="1"/>
    <col min="10264" max="10496" width="9.140625" style="128"/>
    <col min="10497" max="10497" width="9.7109375" style="128" customWidth="1"/>
    <col min="10498" max="10498" width="5.140625" style="128" customWidth="1"/>
    <col min="10499" max="10499" width="0.5703125" style="128" customWidth="1"/>
    <col min="10500" max="10500" width="5.140625" style="128" customWidth="1"/>
    <col min="10501" max="10501" width="15.42578125" style="128" customWidth="1"/>
    <col min="10502" max="10502" width="12" style="128" customWidth="1"/>
    <col min="10503" max="10503" width="2.85546875" style="128" customWidth="1"/>
    <col min="10504" max="10504" width="7.42578125" style="128" customWidth="1"/>
    <col min="10505" max="10505" width="0.28515625" style="128" customWidth="1"/>
    <col min="10506" max="10506" width="2.28515625" style="128" customWidth="1"/>
    <col min="10507" max="10507" width="5" style="128" customWidth="1"/>
    <col min="10508" max="10508" width="3.28515625" style="128" customWidth="1"/>
    <col min="10509" max="10509" width="5.140625" style="128" customWidth="1"/>
    <col min="10510" max="10510" width="6.85546875" style="128" customWidth="1"/>
    <col min="10511" max="10511" width="1.7109375" style="128" customWidth="1"/>
    <col min="10512" max="10512" width="2.28515625" style="128" customWidth="1"/>
    <col min="10513" max="10513" width="0.7109375" style="128" customWidth="1"/>
    <col min="10514" max="10514" width="3.140625" style="128" customWidth="1"/>
    <col min="10515" max="10515" width="0.7109375" style="128" customWidth="1"/>
    <col min="10516" max="10516" width="10" style="128" customWidth="1"/>
    <col min="10517" max="10517" width="2.5703125" style="128" customWidth="1"/>
    <col min="10518" max="10518" width="0.28515625" style="128" customWidth="1"/>
    <col min="10519" max="10519" width="0.140625" style="128" customWidth="1"/>
    <col min="10520" max="10752" width="9.140625" style="128"/>
    <col min="10753" max="10753" width="9.7109375" style="128" customWidth="1"/>
    <col min="10754" max="10754" width="5.140625" style="128" customWidth="1"/>
    <col min="10755" max="10755" width="0.5703125" style="128" customWidth="1"/>
    <col min="10756" max="10756" width="5.140625" style="128" customWidth="1"/>
    <col min="10757" max="10757" width="15.42578125" style="128" customWidth="1"/>
    <col min="10758" max="10758" width="12" style="128" customWidth="1"/>
    <col min="10759" max="10759" width="2.85546875" style="128" customWidth="1"/>
    <col min="10760" max="10760" width="7.42578125" style="128" customWidth="1"/>
    <col min="10761" max="10761" width="0.28515625" style="128" customWidth="1"/>
    <col min="10762" max="10762" width="2.28515625" style="128" customWidth="1"/>
    <col min="10763" max="10763" width="5" style="128" customWidth="1"/>
    <col min="10764" max="10764" width="3.28515625" style="128" customWidth="1"/>
    <col min="10765" max="10765" width="5.140625" style="128" customWidth="1"/>
    <col min="10766" max="10766" width="6.85546875" style="128" customWidth="1"/>
    <col min="10767" max="10767" width="1.7109375" style="128" customWidth="1"/>
    <col min="10768" max="10768" width="2.28515625" style="128" customWidth="1"/>
    <col min="10769" max="10769" width="0.7109375" style="128" customWidth="1"/>
    <col min="10770" max="10770" width="3.140625" style="128" customWidth="1"/>
    <col min="10771" max="10771" width="0.7109375" style="128" customWidth="1"/>
    <col min="10772" max="10772" width="10" style="128" customWidth="1"/>
    <col min="10773" max="10773" width="2.5703125" style="128" customWidth="1"/>
    <col min="10774" max="10774" width="0.28515625" style="128" customWidth="1"/>
    <col min="10775" max="10775" width="0.140625" style="128" customWidth="1"/>
    <col min="10776" max="11008" width="9.140625" style="128"/>
    <col min="11009" max="11009" width="9.7109375" style="128" customWidth="1"/>
    <col min="11010" max="11010" width="5.140625" style="128" customWidth="1"/>
    <col min="11011" max="11011" width="0.5703125" style="128" customWidth="1"/>
    <col min="11012" max="11012" width="5.140625" style="128" customWidth="1"/>
    <col min="11013" max="11013" width="15.42578125" style="128" customWidth="1"/>
    <col min="11014" max="11014" width="12" style="128" customWidth="1"/>
    <col min="11015" max="11015" width="2.85546875" style="128" customWidth="1"/>
    <col min="11016" max="11016" width="7.42578125" style="128" customWidth="1"/>
    <col min="11017" max="11017" width="0.28515625" style="128" customWidth="1"/>
    <col min="11018" max="11018" width="2.28515625" style="128" customWidth="1"/>
    <col min="11019" max="11019" width="5" style="128" customWidth="1"/>
    <col min="11020" max="11020" width="3.28515625" style="128" customWidth="1"/>
    <col min="11021" max="11021" width="5.140625" style="128" customWidth="1"/>
    <col min="11022" max="11022" width="6.85546875" style="128" customWidth="1"/>
    <col min="11023" max="11023" width="1.7109375" style="128" customWidth="1"/>
    <col min="11024" max="11024" width="2.28515625" style="128" customWidth="1"/>
    <col min="11025" max="11025" width="0.7109375" style="128" customWidth="1"/>
    <col min="11026" max="11026" width="3.140625" style="128" customWidth="1"/>
    <col min="11027" max="11027" width="0.7109375" style="128" customWidth="1"/>
    <col min="11028" max="11028" width="10" style="128" customWidth="1"/>
    <col min="11029" max="11029" width="2.5703125" style="128" customWidth="1"/>
    <col min="11030" max="11030" width="0.28515625" style="128" customWidth="1"/>
    <col min="11031" max="11031" width="0.140625" style="128" customWidth="1"/>
    <col min="11032" max="11264" width="9.140625" style="128"/>
    <col min="11265" max="11265" width="9.7109375" style="128" customWidth="1"/>
    <col min="11266" max="11266" width="5.140625" style="128" customWidth="1"/>
    <col min="11267" max="11267" width="0.5703125" style="128" customWidth="1"/>
    <col min="11268" max="11268" width="5.140625" style="128" customWidth="1"/>
    <col min="11269" max="11269" width="15.42578125" style="128" customWidth="1"/>
    <col min="11270" max="11270" width="12" style="128" customWidth="1"/>
    <col min="11271" max="11271" width="2.85546875" style="128" customWidth="1"/>
    <col min="11272" max="11272" width="7.42578125" style="128" customWidth="1"/>
    <col min="11273" max="11273" width="0.28515625" style="128" customWidth="1"/>
    <col min="11274" max="11274" width="2.28515625" style="128" customWidth="1"/>
    <col min="11275" max="11275" width="5" style="128" customWidth="1"/>
    <col min="11276" max="11276" width="3.28515625" style="128" customWidth="1"/>
    <col min="11277" max="11277" width="5.140625" style="128" customWidth="1"/>
    <col min="11278" max="11278" width="6.85546875" style="128" customWidth="1"/>
    <col min="11279" max="11279" width="1.7109375" style="128" customWidth="1"/>
    <col min="11280" max="11280" width="2.28515625" style="128" customWidth="1"/>
    <col min="11281" max="11281" width="0.7109375" style="128" customWidth="1"/>
    <col min="11282" max="11282" width="3.140625" style="128" customWidth="1"/>
    <col min="11283" max="11283" width="0.7109375" style="128" customWidth="1"/>
    <col min="11284" max="11284" width="10" style="128" customWidth="1"/>
    <col min="11285" max="11285" width="2.5703125" style="128" customWidth="1"/>
    <col min="11286" max="11286" width="0.28515625" style="128" customWidth="1"/>
    <col min="11287" max="11287" width="0.140625" style="128" customWidth="1"/>
    <col min="11288" max="11520" width="9.140625" style="128"/>
    <col min="11521" max="11521" width="9.7109375" style="128" customWidth="1"/>
    <col min="11522" max="11522" width="5.140625" style="128" customWidth="1"/>
    <col min="11523" max="11523" width="0.5703125" style="128" customWidth="1"/>
    <col min="11524" max="11524" width="5.140625" style="128" customWidth="1"/>
    <col min="11525" max="11525" width="15.42578125" style="128" customWidth="1"/>
    <col min="11526" max="11526" width="12" style="128" customWidth="1"/>
    <col min="11527" max="11527" width="2.85546875" style="128" customWidth="1"/>
    <col min="11528" max="11528" width="7.42578125" style="128" customWidth="1"/>
    <col min="11529" max="11529" width="0.28515625" style="128" customWidth="1"/>
    <col min="11530" max="11530" width="2.28515625" style="128" customWidth="1"/>
    <col min="11531" max="11531" width="5" style="128" customWidth="1"/>
    <col min="11532" max="11532" width="3.28515625" style="128" customWidth="1"/>
    <col min="11533" max="11533" width="5.140625" style="128" customWidth="1"/>
    <col min="11534" max="11534" width="6.85546875" style="128" customWidth="1"/>
    <col min="11535" max="11535" width="1.7109375" style="128" customWidth="1"/>
    <col min="11536" max="11536" width="2.28515625" style="128" customWidth="1"/>
    <col min="11537" max="11537" width="0.7109375" style="128" customWidth="1"/>
    <col min="11538" max="11538" width="3.140625" style="128" customWidth="1"/>
    <col min="11539" max="11539" width="0.7109375" style="128" customWidth="1"/>
    <col min="11540" max="11540" width="10" style="128" customWidth="1"/>
    <col min="11541" max="11541" width="2.5703125" style="128" customWidth="1"/>
    <col min="11542" max="11542" width="0.28515625" style="128" customWidth="1"/>
    <col min="11543" max="11543" width="0.140625" style="128" customWidth="1"/>
    <col min="11544" max="11776" width="9.140625" style="128"/>
    <col min="11777" max="11777" width="9.7109375" style="128" customWidth="1"/>
    <col min="11778" max="11778" width="5.140625" style="128" customWidth="1"/>
    <col min="11779" max="11779" width="0.5703125" style="128" customWidth="1"/>
    <col min="11780" max="11780" width="5.140625" style="128" customWidth="1"/>
    <col min="11781" max="11781" width="15.42578125" style="128" customWidth="1"/>
    <col min="11782" max="11782" width="12" style="128" customWidth="1"/>
    <col min="11783" max="11783" width="2.85546875" style="128" customWidth="1"/>
    <col min="11784" max="11784" width="7.42578125" style="128" customWidth="1"/>
    <col min="11785" max="11785" width="0.28515625" style="128" customWidth="1"/>
    <col min="11786" max="11786" width="2.28515625" style="128" customWidth="1"/>
    <col min="11787" max="11787" width="5" style="128" customWidth="1"/>
    <col min="11788" max="11788" width="3.28515625" style="128" customWidth="1"/>
    <col min="11789" max="11789" width="5.140625" style="128" customWidth="1"/>
    <col min="11790" max="11790" width="6.85546875" style="128" customWidth="1"/>
    <col min="11791" max="11791" width="1.7109375" style="128" customWidth="1"/>
    <col min="11792" max="11792" width="2.28515625" style="128" customWidth="1"/>
    <col min="11793" max="11793" width="0.7109375" style="128" customWidth="1"/>
    <col min="11794" max="11794" width="3.140625" style="128" customWidth="1"/>
    <col min="11795" max="11795" width="0.7109375" style="128" customWidth="1"/>
    <col min="11796" max="11796" width="10" style="128" customWidth="1"/>
    <col min="11797" max="11797" width="2.5703125" style="128" customWidth="1"/>
    <col min="11798" max="11798" width="0.28515625" style="128" customWidth="1"/>
    <col min="11799" max="11799" width="0.140625" style="128" customWidth="1"/>
    <col min="11800" max="12032" width="9.140625" style="128"/>
    <col min="12033" max="12033" width="9.7109375" style="128" customWidth="1"/>
    <col min="12034" max="12034" width="5.140625" style="128" customWidth="1"/>
    <col min="12035" max="12035" width="0.5703125" style="128" customWidth="1"/>
    <col min="12036" max="12036" width="5.140625" style="128" customWidth="1"/>
    <col min="12037" max="12037" width="15.42578125" style="128" customWidth="1"/>
    <col min="12038" max="12038" width="12" style="128" customWidth="1"/>
    <col min="12039" max="12039" width="2.85546875" style="128" customWidth="1"/>
    <col min="12040" max="12040" width="7.42578125" style="128" customWidth="1"/>
    <col min="12041" max="12041" width="0.28515625" style="128" customWidth="1"/>
    <col min="12042" max="12042" width="2.28515625" style="128" customWidth="1"/>
    <col min="12043" max="12043" width="5" style="128" customWidth="1"/>
    <col min="12044" max="12044" width="3.28515625" style="128" customWidth="1"/>
    <col min="12045" max="12045" width="5.140625" style="128" customWidth="1"/>
    <col min="12046" max="12046" width="6.85546875" style="128" customWidth="1"/>
    <col min="12047" max="12047" width="1.7109375" style="128" customWidth="1"/>
    <col min="12048" max="12048" width="2.28515625" style="128" customWidth="1"/>
    <col min="12049" max="12049" width="0.7109375" style="128" customWidth="1"/>
    <col min="12050" max="12050" width="3.140625" style="128" customWidth="1"/>
    <col min="12051" max="12051" width="0.7109375" style="128" customWidth="1"/>
    <col min="12052" max="12052" width="10" style="128" customWidth="1"/>
    <col min="12053" max="12053" width="2.5703125" style="128" customWidth="1"/>
    <col min="12054" max="12054" width="0.28515625" style="128" customWidth="1"/>
    <col min="12055" max="12055" width="0.140625" style="128" customWidth="1"/>
    <col min="12056" max="12288" width="9.140625" style="128"/>
    <col min="12289" max="12289" width="9.7109375" style="128" customWidth="1"/>
    <col min="12290" max="12290" width="5.140625" style="128" customWidth="1"/>
    <col min="12291" max="12291" width="0.5703125" style="128" customWidth="1"/>
    <col min="12292" max="12292" width="5.140625" style="128" customWidth="1"/>
    <col min="12293" max="12293" width="15.42578125" style="128" customWidth="1"/>
    <col min="12294" max="12294" width="12" style="128" customWidth="1"/>
    <col min="12295" max="12295" width="2.85546875" style="128" customWidth="1"/>
    <col min="12296" max="12296" width="7.42578125" style="128" customWidth="1"/>
    <col min="12297" max="12297" width="0.28515625" style="128" customWidth="1"/>
    <col min="12298" max="12298" width="2.28515625" style="128" customWidth="1"/>
    <col min="12299" max="12299" width="5" style="128" customWidth="1"/>
    <col min="12300" max="12300" width="3.28515625" style="128" customWidth="1"/>
    <col min="12301" max="12301" width="5.140625" style="128" customWidth="1"/>
    <col min="12302" max="12302" width="6.85546875" style="128" customWidth="1"/>
    <col min="12303" max="12303" width="1.7109375" style="128" customWidth="1"/>
    <col min="12304" max="12304" width="2.28515625" style="128" customWidth="1"/>
    <col min="12305" max="12305" width="0.7109375" style="128" customWidth="1"/>
    <col min="12306" max="12306" width="3.140625" style="128" customWidth="1"/>
    <col min="12307" max="12307" width="0.7109375" style="128" customWidth="1"/>
    <col min="12308" max="12308" width="10" style="128" customWidth="1"/>
    <col min="12309" max="12309" width="2.5703125" style="128" customWidth="1"/>
    <col min="12310" max="12310" width="0.28515625" style="128" customWidth="1"/>
    <col min="12311" max="12311" width="0.140625" style="128" customWidth="1"/>
    <col min="12312" max="12544" width="9.140625" style="128"/>
    <col min="12545" max="12545" width="9.7109375" style="128" customWidth="1"/>
    <col min="12546" max="12546" width="5.140625" style="128" customWidth="1"/>
    <col min="12547" max="12547" width="0.5703125" style="128" customWidth="1"/>
    <col min="12548" max="12548" width="5.140625" style="128" customWidth="1"/>
    <col min="12549" max="12549" width="15.42578125" style="128" customWidth="1"/>
    <col min="12550" max="12550" width="12" style="128" customWidth="1"/>
    <col min="12551" max="12551" width="2.85546875" style="128" customWidth="1"/>
    <col min="12552" max="12552" width="7.42578125" style="128" customWidth="1"/>
    <col min="12553" max="12553" width="0.28515625" style="128" customWidth="1"/>
    <col min="12554" max="12554" width="2.28515625" style="128" customWidth="1"/>
    <col min="12555" max="12555" width="5" style="128" customWidth="1"/>
    <col min="12556" max="12556" width="3.28515625" style="128" customWidth="1"/>
    <col min="12557" max="12557" width="5.140625" style="128" customWidth="1"/>
    <col min="12558" max="12558" width="6.85546875" style="128" customWidth="1"/>
    <col min="12559" max="12559" width="1.7109375" style="128" customWidth="1"/>
    <col min="12560" max="12560" width="2.28515625" style="128" customWidth="1"/>
    <col min="12561" max="12561" width="0.7109375" style="128" customWidth="1"/>
    <col min="12562" max="12562" width="3.140625" style="128" customWidth="1"/>
    <col min="12563" max="12563" width="0.7109375" style="128" customWidth="1"/>
    <col min="12564" max="12564" width="10" style="128" customWidth="1"/>
    <col min="12565" max="12565" width="2.5703125" style="128" customWidth="1"/>
    <col min="12566" max="12566" width="0.28515625" style="128" customWidth="1"/>
    <col min="12567" max="12567" width="0.140625" style="128" customWidth="1"/>
    <col min="12568" max="12800" width="9.140625" style="128"/>
    <col min="12801" max="12801" width="9.7109375" style="128" customWidth="1"/>
    <col min="12802" max="12802" width="5.140625" style="128" customWidth="1"/>
    <col min="12803" max="12803" width="0.5703125" style="128" customWidth="1"/>
    <col min="12804" max="12804" width="5.140625" style="128" customWidth="1"/>
    <col min="12805" max="12805" width="15.42578125" style="128" customWidth="1"/>
    <col min="12806" max="12806" width="12" style="128" customWidth="1"/>
    <col min="12807" max="12807" width="2.85546875" style="128" customWidth="1"/>
    <col min="12808" max="12808" width="7.42578125" style="128" customWidth="1"/>
    <col min="12809" max="12809" width="0.28515625" style="128" customWidth="1"/>
    <col min="12810" max="12810" width="2.28515625" style="128" customWidth="1"/>
    <col min="12811" max="12811" width="5" style="128" customWidth="1"/>
    <col min="12812" max="12812" width="3.28515625" style="128" customWidth="1"/>
    <col min="12813" max="12813" width="5.140625" style="128" customWidth="1"/>
    <col min="12814" max="12814" width="6.85546875" style="128" customWidth="1"/>
    <col min="12815" max="12815" width="1.7109375" style="128" customWidth="1"/>
    <col min="12816" max="12816" width="2.28515625" style="128" customWidth="1"/>
    <col min="12817" max="12817" width="0.7109375" style="128" customWidth="1"/>
    <col min="12818" max="12818" width="3.140625" style="128" customWidth="1"/>
    <col min="12819" max="12819" width="0.7109375" style="128" customWidth="1"/>
    <col min="12820" max="12820" width="10" style="128" customWidth="1"/>
    <col min="12821" max="12821" width="2.5703125" style="128" customWidth="1"/>
    <col min="12822" max="12822" width="0.28515625" style="128" customWidth="1"/>
    <col min="12823" max="12823" width="0.140625" style="128" customWidth="1"/>
    <col min="12824" max="13056" width="9.140625" style="128"/>
    <col min="13057" max="13057" width="9.7109375" style="128" customWidth="1"/>
    <col min="13058" max="13058" width="5.140625" style="128" customWidth="1"/>
    <col min="13059" max="13059" width="0.5703125" style="128" customWidth="1"/>
    <col min="13060" max="13060" width="5.140625" style="128" customWidth="1"/>
    <col min="13061" max="13061" width="15.42578125" style="128" customWidth="1"/>
    <col min="13062" max="13062" width="12" style="128" customWidth="1"/>
    <col min="13063" max="13063" width="2.85546875" style="128" customWidth="1"/>
    <col min="13064" max="13064" width="7.42578125" style="128" customWidth="1"/>
    <col min="13065" max="13065" width="0.28515625" style="128" customWidth="1"/>
    <col min="13066" max="13066" width="2.28515625" style="128" customWidth="1"/>
    <col min="13067" max="13067" width="5" style="128" customWidth="1"/>
    <col min="13068" max="13068" width="3.28515625" style="128" customWidth="1"/>
    <col min="13069" max="13069" width="5.140625" style="128" customWidth="1"/>
    <col min="13070" max="13070" width="6.85546875" style="128" customWidth="1"/>
    <col min="13071" max="13071" width="1.7109375" style="128" customWidth="1"/>
    <col min="13072" max="13072" width="2.28515625" style="128" customWidth="1"/>
    <col min="13073" max="13073" width="0.7109375" style="128" customWidth="1"/>
    <col min="13074" max="13074" width="3.140625" style="128" customWidth="1"/>
    <col min="13075" max="13075" width="0.7109375" style="128" customWidth="1"/>
    <col min="13076" max="13076" width="10" style="128" customWidth="1"/>
    <col min="13077" max="13077" width="2.5703125" style="128" customWidth="1"/>
    <col min="13078" max="13078" width="0.28515625" style="128" customWidth="1"/>
    <col min="13079" max="13079" width="0.140625" style="128" customWidth="1"/>
    <col min="13080" max="13312" width="9.140625" style="128"/>
    <col min="13313" max="13313" width="9.7109375" style="128" customWidth="1"/>
    <col min="13314" max="13314" width="5.140625" style="128" customWidth="1"/>
    <col min="13315" max="13315" width="0.5703125" style="128" customWidth="1"/>
    <col min="13316" max="13316" width="5.140625" style="128" customWidth="1"/>
    <col min="13317" max="13317" width="15.42578125" style="128" customWidth="1"/>
    <col min="13318" max="13318" width="12" style="128" customWidth="1"/>
    <col min="13319" max="13319" width="2.85546875" style="128" customWidth="1"/>
    <col min="13320" max="13320" width="7.42578125" style="128" customWidth="1"/>
    <col min="13321" max="13321" width="0.28515625" style="128" customWidth="1"/>
    <col min="13322" max="13322" width="2.28515625" style="128" customWidth="1"/>
    <col min="13323" max="13323" width="5" style="128" customWidth="1"/>
    <col min="13324" max="13324" width="3.28515625" style="128" customWidth="1"/>
    <col min="13325" max="13325" width="5.140625" style="128" customWidth="1"/>
    <col min="13326" max="13326" width="6.85546875" style="128" customWidth="1"/>
    <col min="13327" max="13327" width="1.7109375" style="128" customWidth="1"/>
    <col min="13328" max="13328" width="2.28515625" style="128" customWidth="1"/>
    <col min="13329" max="13329" width="0.7109375" style="128" customWidth="1"/>
    <col min="13330" max="13330" width="3.140625" style="128" customWidth="1"/>
    <col min="13331" max="13331" width="0.7109375" style="128" customWidth="1"/>
    <col min="13332" max="13332" width="10" style="128" customWidth="1"/>
    <col min="13333" max="13333" width="2.5703125" style="128" customWidth="1"/>
    <col min="13334" max="13334" width="0.28515625" style="128" customWidth="1"/>
    <col min="13335" max="13335" width="0.140625" style="128" customWidth="1"/>
    <col min="13336" max="13568" width="9.140625" style="128"/>
    <col min="13569" max="13569" width="9.7109375" style="128" customWidth="1"/>
    <col min="13570" max="13570" width="5.140625" style="128" customWidth="1"/>
    <col min="13571" max="13571" width="0.5703125" style="128" customWidth="1"/>
    <col min="13572" max="13572" width="5.140625" style="128" customWidth="1"/>
    <col min="13573" max="13573" width="15.42578125" style="128" customWidth="1"/>
    <col min="13574" max="13574" width="12" style="128" customWidth="1"/>
    <col min="13575" max="13575" width="2.85546875" style="128" customWidth="1"/>
    <col min="13576" max="13576" width="7.42578125" style="128" customWidth="1"/>
    <col min="13577" max="13577" width="0.28515625" style="128" customWidth="1"/>
    <col min="13578" max="13578" width="2.28515625" style="128" customWidth="1"/>
    <col min="13579" max="13579" width="5" style="128" customWidth="1"/>
    <col min="13580" max="13580" width="3.28515625" style="128" customWidth="1"/>
    <col min="13581" max="13581" width="5.140625" style="128" customWidth="1"/>
    <col min="13582" max="13582" width="6.85546875" style="128" customWidth="1"/>
    <col min="13583" max="13583" width="1.7109375" style="128" customWidth="1"/>
    <col min="13584" max="13584" width="2.28515625" style="128" customWidth="1"/>
    <col min="13585" max="13585" width="0.7109375" style="128" customWidth="1"/>
    <col min="13586" max="13586" width="3.140625" style="128" customWidth="1"/>
    <col min="13587" max="13587" width="0.7109375" style="128" customWidth="1"/>
    <col min="13588" max="13588" width="10" style="128" customWidth="1"/>
    <col min="13589" max="13589" width="2.5703125" style="128" customWidth="1"/>
    <col min="13590" max="13590" width="0.28515625" style="128" customWidth="1"/>
    <col min="13591" max="13591" width="0.140625" style="128" customWidth="1"/>
    <col min="13592" max="13824" width="9.140625" style="128"/>
    <col min="13825" max="13825" width="9.7109375" style="128" customWidth="1"/>
    <col min="13826" max="13826" width="5.140625" style="128" customWidth="1"/>
    <col min="13827" max="13827" width="0.5703125" style="128" customWidth="1"/>
    <col min="13828" max="13828" width="5.140625" style="128" customWidth="1"/>
    <col min="13829" max="13829" width="15.42578125" style="128" customWidth="1"/>
    <col min="13830" max="13830" width="12" style="128" customWidth="1"/>
    <col min="13831" max="13831" width="2.85546875" style="128" customWidth="1"/>
    <col min="13832" max="13832" width="7.42578125" style="128" customWidth="1"/>
    <col min="13833" max="13833" width="0.28515625" style="128" customWidth="1"/>
    <col min="13834" max="13834" width="2.28515625" style="128" customWidth="1"/>
    <col min="13835" max="13835" width="5" style="128" customWidth="1"/>
    <col min="13836" max="13836" width="3.28515625" style="128" customWidth="1"/>
    <col min="13837" max="13837" width="5.140625" style="128" customWidth="1"/>
    <col min="13838" max="13838" width="6.85546875" style="128" customWidth="1"/>
    <col min="13839" max="13839" width="1.7109375" style="128" customWidth="1"/>
    <col min="13840" max="13840" width="2.28515625" style="128" customWidth="1"/>
    <col min="13841" max="13841" width="0.7109375" style="128" customWidth="1"/>
    <col min="13842" max="13842" width="3.140625" style="128" customWidth="1"/>
    <col min="13843" max="13843" width="0.7109375" style="128" customWidth="1"/>
    <col min="13844" max="13844" width="10" style="128" customWidth="1"/>
    <col min="13845" max="13845" width="2.5703125" style="128" customWidth="1"/>
    <col min="13846" max="13846" width="0.28515625" style="128" customWidth="1"/>
    <col min="13847" max="13847" width="0.140625" style="128" customWidth="1"/>
    <col min="13848" max="14080" width="9.140625" style="128"/>
    <col min="14081" max="14081" width="9.7109375" style="128" customWidth="1"/>
    <col min="14082" max="14082" width="5.140625" style="128" customWidth="1"/>
    <col min="14083" max="14083" width="0.5703125" style="128" customWidth="1"/>
    <col min="14084" max="14084" width="5.140625" style="128" customWidth="1"/>
    <col min="14085" max="14085" width="15.42578125" style="128" customWidth="1"/>
    <col min="14086" max="14086" width="12" style="128" customWidth="1"/>
    <col min="14087" max="14087" width="2.85546875" style="128" customWidth="1"/>
    <col min="14088" max="14088" width="7.42578125" style="128" customWidth="1"/>
    <col min="14089" max="14089" width="0.28515625" style="128" customWidth="1"/>
    <col min="14090" max="14090" width="2.28515625" style="128" customWidth="1"/>
    <col min="14091" max="14091" width="5" style="128" customWidth="1"/>
    <col min="14092" max="14092" width="3.28515625" style="128" customWidth="1"/>
    <col min="14093" max="14093" width="5.140625" style="128" customWidth="1"/>
    <col min="14094" max="14094" width="6.85546875" style="128" customWidth="1"/>
    <col min="14095" max="14095" width="1.7109375" style="128" customWidth="1"/>
    <col min="14096" max="14096" width="2.28515625" style="128" customWidth="1"/>
    <col min="14097" max="14097" width="0.7109375" style="128" customWidth="1"/>
    <col min="14098" max="14098" width="3.140625" style="128" customWidth="1"/>
    <col min="14099" max="14099" width="0.7109375" style="128" customWidth="1"/>
    <col min="14100" max="14100" width="10" style="128" customWidth="1"/>
    <col min="14101" max="14101" width="2.5703125" style="128" customWidth="1"/>
    <col min="14102" max="14102" width="0.28515625" style="128" customWidth="1"/>
    <col min="14103" max="14103" width="0.140625" style="128" customWidth="1"/>
    <col min="14104" max="14336" width="9.140625" style="128"/>
    <col min="14337" max="14337" width="9.7109375" style="128" customWidth="1"/>
    <col min="14338" max="14338" width="5.140625" style="128" customWidth="1"/>
    <col min="14339" max="14339" width="0.5703125" style="128" customWidth="1"/>
    <col min="14340" max="14340" width="5.140625" style="128" customWidth="1"/>
    <col min="14341" max="14341" width="15.42578125" style="128" customWidth="1"/>
    <col min="14342" max="14342" width="12" style="128" customWidth="1"/>
    <col min="14343" max="14343" width="2.85546875" style="128" customWidth="1"/>
    <col min="14344" max="14344" width="7.42578125" style="128" customWidth="1"/>
    <col min="14345" max="14345" width="0.28515625" style="128" customWidth="1"/>
    <col min="14346" max="14346" width="2.28515625" style="128" customWidth="1"/>
    <col min="14347" max="14347" width="5" style="128" customWidth="1"/>
    <col min="14348" max="14348" width="3.28515625" style="128" customWidth="1"/>
    <col min="14349" max="14349" width="5.140625" style="128" customWidth="1"/>
    <col min="14350" max="14350" width="6.85546875" style="128" customWidth="1"/>
    <col min="14351" max="14351" width="1.7109375" style="128" customWidth="1"/>
    <col min="14352" max="14352" width="2.28515625" style="128" customWidth="1"/>
    <col min="14353" max="14353" width="0.7109375" style="128" customWidth="1"/>
    <col min="14354" max="14354" width="3.140625" style="128" customWidth="1"/>
    <col min="14355" max="14355" width="0.7109375" style="128" customWidth="1"/>
    <col min="14356" max="14356" width="10" style="128" customWidth="1"/>
    <col min="14357" max="14357" width="2.5703125" style="128" customWidth="1"/>
    <col min="14358" max="14358" width="0.28515625" style="128" customWidth="1"/>
    <col min="14359" max="14359" width="0.140625" style="128" customWidth="1"/>
    <col min="14360" max="14592" width="9.140625" style="128"/>
    <col min="14593" max="14593" width="9.7109375" style="128" customWidth="1"/>
    <col min="14594" max="14594" width="5.140625" style="128" customWidth="1"/>
    <col min="14595" max="14595" width="0.5703125" style="128" customWidth="1"/>
    <col min="14596" max="14596" width="5.140625" style="128" customWidth="1"/>
    <col min="14597" max="14597" width="15.42578125" style="128" customWidth="1"/>
    <col min="14598" max="14598" width="12" style="128" customWidth="1"/>
    <col min="14599" max="14599" width="2.85546875" style="128" customWidth="1"/>
    <col min="14600" max="14600" width="7.42578125" style="128" customWidth="1"/>
    <col min="14601" max="14601" width="0.28515625" style="128" customWidth="1"/>
    <col min="14602" max="14602" width="2.28515625" style="128" customWidth="1"/>
    <col min="14603" max="14603" width="5" style="128" customWidth="1"/>
    <col min="14604" max="14604" width="3.28515625" style="128" customWidth="1"/>
    <col min="14605" max="14605" width="5.140625" style="128" customWidth="1"/>
    <col min="14606" max="14606" width="6.85546875" style="128" customWidth="1"/>
    <col min="14607" max="14607" width="1.7109375" style="128" customWidth="1"/>
    <col min="14608" max="14608" width="2.28515625" style="128" customWidth="1"/>
    <col min="14609" max="14609" width="0.7109375" style="128" customWidth="1"/>
    <col min="14610" max="14610" width="3.140625" style="128" customWidth="1"/>
    <col min="14611" max="14611" width="0.7109375" style="128" customWidth="1"/>
    <col min="14612" max="14612" width="10" style="128" customWidth="1"/>
    <col min="14613" max="14613" width="2.5703125" style="128" customWidth="1"/>
    <col min="14614" max="14614" width="0.28515625" style="128" customWidth="1"/>
    <col min="14615" max="14615" width="0.140625" style="128" customWidth="1"/>
    <col min="14616" max="14848" width="9.140625" style="128"/>
    <col min="14849" max="14849" width="9.7109375" style="128" customWidth="1"/>
    <col min="14850" max="14850" width="5.140625" style="128" customWidth="1"/>
    <col min="14851" max="14851" width="0.5703125" style="128" customWidth="1"/>
    <col min="14852" max="14852" width="5.140625" style="128" customWidth="1"/>
    <col min="14853" max="14853" width="15.42578125" style="128" customWidth="1"/>
    <col min="14854" max="14854" width="12" style="128" customWidth="1"/>
    <col min="14855" max="14855" width="2.85546875" style="128" customWidth="1"/>
    <col min="14856" max="14856" width="7.42578125" style="128" customWidth="1"/>
    <col min="14857" max="14857" width="0.28515625" style="128" customWidth="1"/>
    <col min="14858" max="14858" width="2.28515625" style="128" customWidth="1"/>
    <col min="14859" max="14859" width="5" style="128" customWidth="1"/>
    <col min="14860" max="14860" width="3.28515625" style="128" customWidth="1"/>
    <col min="14861" max="14861" width="5.140625" style="128" customWidth="1"/>
    <col min="14862" max="14862" width="6.85546875" style="128" customWidth="1"/>
    <col min="14863" max="14863" width="1.7109375" style="128" customWidth="1"/>
    <col min="14864" max="14864" width="2.28515625" style="128" customWidth="1"/>
    <col min="14865" max="14865" width="0.7109375" style="128" customWidth="1"/>
    <col min="14866" max="14866" width="3.140625" style="128" customWidth="1"/>
    <col min="14867" max="14867" width="0.7109375" style="128" customWidth="1"/>
    <col min="14868" max="14868" width="10" style="128" customWidth="1"/>
    <col min="14869" max="14869" width="2.5703125" style="128" customWidth="1"/>
    <col min="14870" max="14870" width="0.28515625" style="128" customWidth="1"/>
    <col min="14871" max="14871" width="0.140625" style="128" customWidth="1"/>
    <col min="14872" max="15104" width="9.140625" style="128"/>
    <col min="15105" max="15105" width="9.7109375" style="128" customWidth="1"/>
    <col min="15106" max="15106" width="5.140625" style="128" customWidth="1"/>
    <col min="15107" max="15107" width="0.5703125" style="128" customWidth="1"/>
    <col min="15108" max="15108" width="5.140625" style="128" customWidth="1"/>
    <col min="15109" max="15109" width="15.42578125" style="128" customWidth="1"/>
    <col min="15110" max="15110" width="12" style="128" customWidth="1"/>
    <col min="15111" max="15111" width="2.85546875" style="128" customWidth="1"/>
    <col min="15112" max="15112" width="7.42578125" style="128" customWidth="1"/>
    <col min="15113" max="15113" width="0.28515625" style="128" customWidth="1"/>
    <col min="15114" max="15114" width="2.28515625" style="128" customWidth="1"/>
    <col min="15115" max="15115" width="5" style="128" customWidth="1"/>
    <col min="15116" max="15116" width="3.28515625" style="128" customWidth="1"/>
    <col min="15117" max="15117" width="5.140625" style="128" customWidth="1"/>
    <col min="15118" max="15118" width="6.85546875" style="128" customWidth="1"/>
    <col min="15119" max="15119" width="1.7109375" style="128" customWidth="1"/>
    <col min="15120" max="15120" width="2.28515625" style="128" customWidth="1"/>
    <col min="15121" max="15121" width="0.7109375" style="128" customWidth="1"/>
    <col min="15122" max="15122" width="3.140625" style="128" customWidth="1"/>
    <col min="15123" max="15123" width="0.7109375" style="128" customWidth="1"/>
    <col min="15124" max="15124" width="10" style="128" customWidth="1"/>
    <col min="15125" max="15125" width="2.5703125" style="128" customWidth="1"/>
    <col min="15126" max="15126" width="0.28515625" style="128" customWidth="1"/>
    <col min="15127" max="15127" width="0.140625" style="128" customWidth="1"/>
    <col min="15128" max="15360" width="9.140625" style="128"/>
    <col min="15361" max="15361" width="9.7109375" style="128" customWidth="1"/>
    <col min="15362" max="15362" width="5.140625" style="128" customWidth="1"/>
    <col min="15363" max="15363" width="0.5703125" style="128" customWidth="1"/>
    <col min="15364" max="15364" width="5.140625" style="128" customWidth="1"/>
    <col min="15365" max="15365" width="15.42578125" style="128" customWidth="1"/>
    <col min="15366" max="15366" width="12" style="128" customWidth="1"/>
    <col min="15367" max="15367" width="2.85546875" style="128" customWidth="1"/>
    <col min="15368" max="15368" width="7.42578125" style="128" customWidth="1"/>
    <col min="15369" max="15369" width="0.28515625" style="128" customWidth="1"/>
    <col min="15370" max="15370" width="2.28515625" style="128" customWidth="1"/>
    <col min="15371" max="15371" width="5" style="128" customWidth="1"/>
    <col min="15372" max="15372" width="3.28515625" style="128" customWidth="1"/>
    <col min="15373" max="15373" width="5.140625" style="128" customWidth="1"/>
    <col min="15374" max="15374" width="6.85546875" style="128" customWidth="1"/>
    <col min="15375" max="15375" width="1.7109375" style="128" customWidth="1"/>
    <col min="15376" max="15376" width="2.28515625" style="128" customWidth="1"/>
    <col min="15377" max="15377" width="0.7109375" style="128" customWidth="1"/>
    <col min="15378" max="15378" width="3.140625" style="128" customWidth="1"/>
    <col min="15379" max="15379" width="0.7109375" style="128" customWidth="1"/>
    <col min="15380" max="15380" width="10" style="128" customWidth="1"/>
    <col min="15381" max="15381" width="2.5703125" style="128" customWidth="1"/>
    <col min="15382" max="15382" width="0.28515625" style="128" customWidth="1"/>
    <col min="15383" max="15383" width="0.140625" style="128" customWidth="1"/>
    <col min="15384" max="15616" width="9.140625" style="128"/>
    <col min="15617" max="15617" width="9.7109375" style="128" customWidth="1"/>
    <col min="15618" max="15618" width="5.140625" style="128" customWidth="1"/>
    <col min="15619" max="15619" width="0.5703125" style="128" customWidth="1"/>
    <col min="15620" max="15620" width="5.140625" style="128" customWidth="1"/>
    <col min="15621" max="15621" width="15.42578125" style="128" customWidth="1"/>
    <col min="15622" max="15622" width="12" style="128" customWidth="1"/>
    <col min="15623" max="15623" width="2.85546875" style="128" customWidth="1"/>
    <col min="15624" max="15624" width="7.42578125" style="128" customWidth="1"/>
    <col min="15625" max="15625" width="0.28515625" style="128" customWidth="1"/>
    <col min="15626" max="15626" width="2.28515625" style="128" customWidth="1"/>
    <col min="15627" max="15627" width="5" style="128" customWidth="1"/>
    <col min="15628" max="15628" width="3.28515625" style="128" customWidth="1"/>
    <col min="15629" max="15629" width="5.140625" style="128" customWidth="1"/>
    <col min="15630" max="15630" width="6.85546875" style="128" customWidth="1"/>
    <col min="15631" max="15631" width="1.7109375" style="128" customWidth="1"/>
    <col min="15632" max="15632" width="2.28515625" style="128" customWidth="1"/>
    <col min="15633" max="15633" width="0.7109375" style="128" customWidth="1"/>
    <col min="15634" max="15634" width="3.140625" style="128" customWidth="1"/>
    <col min="15635" max="15635" width="0.7109375" style="128" customWidth="1"/>
    <col min="15636" max="15636" width="10" style="128" customWidth="1"/>
    <col min="15637" max="15637" width="2.5703125" style="128" customWidth="1"/>
    <col min="15638" max="15638" width="0.28515625" style="128" customWidth="1"/>
    <col min="15639" max="15639" width="0.140625" style="128" customWidth="1"/>
    <col min="15640" max="15872" width="9.140625" style="128"/>
    <col min="15873" max="15873" width="9.7109375" style="128" customWidth="1"/>
    <col min="15874" max="15874" width="5.140625" style="128" customWidth="1"/>
    <col min="15875" max="15875" width="0.5703125" style="128" customWidth="1"/>
    <col min="15876" max="15876" width="5.140625" style="128" customWidth="1"/>
    <col min="15877" max="15877" width="15.42578125" style="128" customWidth="1"/>
    <col min="15878" max="15878" width="12" style="128" customWidth="1"/>
    <col min="15879" max="15879" width="2.85546875" style="128" customWidth="1"/>
    <col min="15880" max="15880" width="7.42578125" style="128" customWidth="1"/>
    <col min="15881" max="15881" width="0.28515625" style="128" customWidth="1"/>
    <col min="15882" max="15882" width="2.28515625" style="128" customWidth="1"/>
    <col min="15883" max="15883" width="5" style="128" customWidth="1"/>
    <col min="15884" max="15884" width="3.28515625" style="128" customWidth="1"/>
    <col min="15885" max="15885" width="5.140625" style="128" customWidth="1"/>
    <col min="15886" max="15886" width="6.85546875" style="128" customWidth="1"/>
    <col min="15887" max="15887" width="1.7109375" style="128" customWidth="1"/>
    <col min="15888" max="15888" width="2.28515625" style="128" customWidth="1"/>
    <col min="15889" max="15889" width="0.7109375" style="128" customWidth="1"/>
    <col min="15890" max="15890" width="3.140625" style="128" customWidth="1"/>
    <col min="15891" max="15891" width="0.7109375" style="128" customWidth="1"/>
    <col min="15892" max="15892" width="10" style="128" customWidth="1"/>
    <col min="15893" max="15893" width="2.5703125" style="128" customWidth="1"/>
    <col min="15894" max="15894" width="0.28515625" style="128" customWidth="1"/>
    <col min="15895" max="15895" width="0.140625" style="128" customWidth="1"/>
    <col min="15896" max="16128" width="9.140625" style="128"/>
    <col min="16129" max="16129" width="9.7109375" style="128" customWidth="1"/>
    <col min="16130" max="16130" width="5.140625" style="128" customWidth="1"/>
    <col min="16131" max="16131" width="0.5703125" style="128" customWidth="1"/>
    <col min="16132" max="16132" width="5.140625" style="128" customWidth="1"/>
    <col min="16133" max="16133" width="15.42578125" style="128" customWidth="1"/>
    <col min="16134" max="16134" width="12" style="128" customWidth="1"/>
    <col min="16135" max="16135" width="2.85546875" style="128" customWidth="1"/>
    <col min="16136" max="16136" width="7.42578125" style="128" customWidth="1"/>
    <col min="16137" max="16137" width="0.28515625" style="128" customWidth="1"/>
    <col min="16138" max="16138" width="2.28515625" style="128" customWidth="1"/>
    <col min="16139" max="16139" width="5" style="128" customWidth="1"/>
    <col min="16140" max="16140" width="3.28515625" style="128" customWidth="1"/>
    <col min="16141" max="16141" width="5.140625" style="128" customWidth="1"/>
    <col min="16142" max="16142" width="6.85546875" style="128" customWidth="1"/>
    <col min="16143" max="16143" width="1.7109375" style="128" customWidth="1"/>
    <col min="16144" max="16144" width="2.28515625" style="128" customWidth="1"/>
    <col min="16145" max="16145" width="0.7109375" style="128" customWidth="1"/>
    <col min="16146" max="16146" width="3.140625" style="128" customWidth="1"/>
    <col min="16147" max="16147" width="0.7109375" style="128" customWidth="1"/>
    <col min="16148" max="16148" width="10" style="128" customWidth="1"/>
    <col min="16149" max="16149" width="2.5703125" style="128" customWidth="1"/>
    <col min="16150" max="16150" width="0.28515625" style="128" customWidth="1"/>
    <col min="16151" max="16151" width="0.140625" style="128" customWidth="1"/>
    <col min="16152" max="16384" width="9.140625" style="128"/>
  </cols>
  <sheetData>
    <row r="1" spans="1:22" ht="15" customHeight="1" x14ac:dyDescent="0.2">
      <c r="A1" s="132"/>
      <c r="B1" s="316" t="s">
        <v>552</v>
      </c>
      <c r="C1" s="316"/>
      <c r="D1" s="316"/>
      <c r="E1" s="316"/>
      <c r="F1" s="316"/>
      <c r="G1" s="316"/>
      <c r="H1" s="316"/>
      <c r="I1" s="316"/>
      <c r="J1" s="317"/>
      <c r="K1" s="317"/>
      <c r="L1" s="317"/>
      <c r="M1" s="317"/>
      <c r="N1" s="317"/>
      <c r="O1" s="317"/>
      <c r="P1" s="317"/>
      <c r="Q1" s="317"/>
      <c r="R1" s="318"/>
      <c r="S1" s="318"/>
      <c r="T1" s="318"/>
      <c r="U1" s="318"/>
      <c r="V1" s="318"/>
    </row>
    <row r="2" spans="1:22" ht="18" customHeight="1" x14ac:dyDescent="0.2">
      <c r="A2" s="133"/>
      <c r="B2" s="319" t="s">
        <v>553</v>
      </c>
      <c r="C2" s="319"/>
      <c r="D2" s="319"/>
      <c r="E2" s="319"/>
      <c r="F2" s="319"/>
      <c r="G2" s="319"/>
      <c r="H2" s="319"/>
      <c r="I2" s="319"/>
      <c r="J2" s="319" t="s">
        <v>80</v>
      </c>
      <c r="K2" s="319"/>
      <c r="L2" s="319"/>
      <c r="M2" s="320" t="s">
        <v>554</v>
      </c>
      <c r="N2" s="320"/>
      <c r="O2" s="320"/>
      <c r="P2" s="320"/>
      <c r="Q2" s="320"/>
      <c r="R2" s="320" t="s">
        <v>555</v>
      </c>
      <c r="S2" s="320"/>
      <c r="T2" s="320"/>
      <c r="U2" s="320"/>
      <c r="V2" s="320"/>
    </row>
    <row r="3" spans="1:22" ht="12" customHeight="1" x14ac:dyDescent="0.2">
      <c r="A3" s="134">
        <v>1</v>
      </c>
      <c r="B3" s="321" t="s">
        <v>556</v>
      </c>
      <c r="C3" s="321"/>
      <c r="D3" s="321"/>
      <c r="E3" s="321"/>
      <c r="F3" s="321"/>
      <c r="G3" s="321"/>
      <c r="H3" s="321"/>
      <c r="I3" s="321"/>
      <c r="J3" s="322">
        <v>12</v>
      </c>
      <c r="K3" s="322"/>
      <c r="L3" s="135" t="s">
        <v>95</v>
      </c>
      <c r="M3" s="323">
        <v>439.4</v>
      </c>
      <c r="N3" s="323"/>
      <c r="O3" s="323"/>
      <c r="P3" s="323"/>
      <c r="Q3" s="323"/>
      <c r="R3" s="323">
        <v>5272.8</v>
      </c>
      <c r="S3" s="323"/>
      <c r="T3" s="323"/>
      <c r="U3" s="323"/>
      <c r="V3" s="323"/>
    </row>
    <row r="4" spans="1:22" ht="12" customHeight="1" x14ac:dyDescent="0.2">
      <c r="A4" s="134">
        <v>2</v>
      </c>
      <c r="B4" s="321" t="s">
        <v>557</v>
      </c>
      <c r="C4" s="321"/>
      <c r="D4" s="321"/>
      <c r="E4" s="321"/>
      <c r="F4" s="321"/>
      <c r="G4" s="321"/>
      <c r="H4" s="321"/>
      <c r="I4" s="321"/>
      <c r="J4" s="322">
        <v>12</v>
      </c>
      <c r="K4" s="322"/>
      <c r="L4" s="135" t="s">
        <v>95</v>
      </c>
      <c r="M4" s="323">
        <v>582.6</v>
      </c>
      <c r="N4" s="323"/>
      <c r="O4" s="323"/>
      <c r="P4" s="323"/>
      <c r="Q4" s="323"/>
      <c r="R4" s="323">
        <v>6991.2</v>
      </c>
      <c r="S4" s="323"/>
      <c r="T4" s="323"/>
      <c r="U4" s="323"/>
      <c r="V4" s="323"/>
    </row>
    <row r="5" spans="1:22" ht="12" customHeight="1" x14ac:dyDescent="0.2">
      <c r="A5" s="134">
        <v>3</v>
      </c>
      <c r="B5" s="321" t="s">
        <v>558</v>
      </c>
      <c r="C5" s="321"/>
      <c r="D5" s="321"/>
      <c r="E5" s="321"/>
      <c r="F5" s="321"/>
      <c r="G5" s="321"/>
      <c r="H5" s="321"/>
      <c r="I5" s="321"/>
      <c r="J5" s="322">
        <v>12</v>
      </c>
      <c r="K5" s="322"/>
      <c r="L5" s="135" t="s">
        <v>95</v>
      </c>
      <c r="M5" s="323">
        <v>57.19</v>
      </c>
      <c r="N5" s="323"/>
      <c r="O5" s="323"/>
      <c r="P5" s="323"/>
      <c r="Q5" s="323"/>
      <c r="R5" s="323">
        <v>686.28</v>
      </c>
      <c r="S5" s="323"/>
      <c r="T5" s="323"/>
      <c r="U5" s="323"/>
      <c r="V5" s="323"/>
    </row>
    <row r="6" spans="1:22" ht="12" customHeight="1" x14ac:dyDescent="0.2">
      <c r="A6" s="134">
        <v>4</v>
      </c>
      <c r="B6" s="321" t="s">
        <v>559</v>
      </c>
      <c r="C6" s="321"/>
      <c r="D6" s="321"/>
      <c r="E6" s="321"/>
      <c r="F6" s="321"/>
      <c r="G6" s="321"/>
      <c r="H6" s="321"/>
      <c r="I6" s="321"/>
      <c r="J6" s="322">
        <v>355</v>
      </c>
      <c r="K6" s="322"/>
      <c r="L6" s="135" t="s">
        <v>102</v>
      </c>
      <c r="M6" s="323">
        <v>6.22</v>
      </c>
      <c r="N6" s="323"/>
      <c r="O6" s="323"/>
      <c r="P6" s="323"/>
      <c r="Q6" s="323"/>
      <c r="R6" s="323">
        <v>2208.1</v>
      </c>
      <c r="S6" s="323"/>
      <c r="T6" s="323"/>
      <c r="U6" s="323"/>
      <c r="V6" s="323"/>
    </row>
    <row r="7" spans="1:22" ht="12.75" customHeight="1" x14ac:dyDescent="0.2">
      <c r="A7" s="134">
        <v>5</v>
      </c>
      <c r="B7" s="321" t="s">
        <v>560</v>
      </c>
      <c r="C7" s="321"/>
      <c r="D7" s="321"/>
      <c r="E7" s="321"/>
      <c r="F7" s="321"/>
      <c r="G7" s="321"/>
      <c r="H7" s="321"/>
      <c r="I7" s="321"/>
      <c r="J7" s="322">
        <v>75</v>
      </c>
      <c r="K7" s="322"/>
      <c r="L7" s="135" t="s">
        <v>102</v>
      </c>
      <c r="M7" s="323">
        <v>1.44</v>
      </c>
      <c r="N7" s="323"/>
      <c r="O7" s="323"/>
      <c r="P7" s="323"/>
      <c r="Q7" s="323"/>
      <c r="R7" s="323">
        <v>108</v>
      </c>
      <c r="S7" s="323"/>
      <c r="T7" s="323"/>
      <c r="U7" s="323"/>
      <c r="V7" s="323"/>
    </row>
    <row r="8" spans="1:22" ht="12" customHeight="1" x14ac:dyDescent="0.2">
      <c r="A8" s="134">
        <v>6</v>
      </c>
      <c r="B8" s="321" t="s">
        <v>561</v>
      </c>
      <c r="C8" s="321"/>
      <c r="D8" s="321"/>
      <c r="E8" s="321"/>
      <c r="F8" s="321"/>
      <c r="G8" s="321"/>
      <c r="H8" s="321"/>
      <c r="I8" s="321"/>
      <c r="J8" s="322">
        <v>310</v>
      </c>
      <c r="K8" s="322"/>
      <c r="L8" s="135" t="s">
        <v>102</v>
      </c>
      <c r="M8" s="323">
        <v>4.37</v>
      </c>
      <c r="N8" s="323"/>
      <c r="O8" s="323"/>
      <c r="P8" s="323"/>
      <c r="Q8" s="323"/>
      <c r="R8" s="323">
        <v>1354.7</v>
      </c>
      <c r="S8" s="323"/>
      <c r="T8" s="323"/>
      <c r="U8" s="323"/>
      <c r="V8" s="323"/>
    </row>
    <row r="9" spans="1:22" ht="12" customHeight="1" x14ac:dyDescent="0.2">
      <c r="A9" s="134">
        <v>7</v>
      </c>
      <c r="B9" s="321" t="s">
        <v>562</v>
      </c>
      <c r="C9" s="321"/>
      <c r="D9" s="321"/>
      <c r="E9" s="321"/>
      <c r="F9" s="321"/>
      <c r="G9" s="321"/>
      <c r="H9" s="321"/>
      <c r="I9" s="321"/>
      <c r="J9" s="322">
        <v>35</v>
      </c>
      <c r="K9" s="322"/>
      <c r="L9" s="135" t="s">
        <v>102</v>
      </c>
      <c r="M9" s="323">
        <v>1.92</v>
      </c>
      <c r="N9" s="323"/>
      <c r="O9" s="323"/>
      <c r="P9" s="323"/>
      <c r="Q9" s="323"/>
      <c r="R9" s="323">
        <v>67.2</v>
      </c>
      <c r="S9" s="323"/>
      <c r="T9" s="323"/>
      <c r="U9" s="323"/>
      <c r="V9" s="323"/>
    </row>
    <row r="10" spans="1:22" ht="12" customHeight="1" x14ac:dyDescent="0.2">
      <c r="A10" s="134">
        <v>8</v>
      </c>
      <c r="B10" s="321" t="s">
        <v>563</v>
      </c>
      <c r="C10" s="321"/>
      <c r="D10" s="321"/>
      <c r="E10" s="321"/>
      <c r="F10" s="321"/>
      <c r="G10" s="321"/>
      <c r="H10" s="321"/>
      <c r="I10" s="321"/>
      <c r="J10" s="322">
        <v>24</v>
      </c>
      <c r="K10" s="322"/>
      <c r="L10" s="135" t="s">
        <v>95</v>
      </c>
      <c r="M10" s="323">
        <v>4.5199999999999996</v>
      </c>
      <c r="N10" s="323"/>
      <c r="O10" s="323"/>
      <c r="P10" s="323"/>
      <c r="Q10" s="323"/>
      <c r="R10" s="323">
        <v>108.48</v>
      </c>
      <c r="S10" s="323"/>
      <c r="T10" s="323"/>
      <c r="U10" s="323"/>
      <c r="V10" s="323"/>
    </row>
    <row r="11" spans="1:22" ht="12" customHeight="1" x14ac:dyDescent="0.2">
      <c r="A11" s="134">
        <v>9</v>
      </c>
      <c r="B11" s="321" t="s">
        <v>564</v>
      </c>
      <c r="C11" s="321"/>
      <c r="D11" s="321"/>
      <c r="E11" s="321"/>
      <c r="F11" s="321"/>
      <c r="G11" s="321"/>
      <c r="H11" s="321"/>
      <c r="I11" s="321"/>
      <c r="J11" s="322">
        <v>72</v>
      </c>
      <c r="K11" s="322"/>
      <c r="L11" s="135" t="s">
        <v>95</v>
      </c>
      <c r="M11" s="323">
        <v>0.88</v>
      </c>
      <c r="N11" s="323"/>
      <c r="O11" s="323"/>
      <c r="P11" s="323"/>
      <c r="Q11" s="323"/>
      <c r="R11" s="323">
        <v>63.36</v>
      </c>
      <c r="S11" s="323"/>
      <c r="T11" s="323"/>
      <c r="U11" s="323"/>
      <c r="V11" s="323"/>
    </row>
    <row r="12" spans="1:22" ht="12.75" customHeight="1" x14ac:dyDescent="0.2">
      <c r="A12" s="134">
        <v>10</v>
      </c>
      <c r="B12" s="321" t="s">
        <v>565</v>
      </c>
      <c r="C12" s="321"/>
      <c r="D12" s="321"/>
      <c r="E12" s="321"/>
      <c r="F12" s="321"/>
      <c r="G12" s="321"/>
      <c r="H12" s="321"/>
      <c r="I12" s="321"/>
      <c r="J12" s="322">
        <v>8</v>
      </c>
      <c r="K12" s="322"/>
      <c r="L12" s="135" t="s">
        <v>95</v>
      </c>
      <c r="M12" s="323">
        <v>7.8</v>
      </c>
      <c r="N12" s="323"/>
      <c r="O12" s="323"/>
      <c r="P12" s="323"/>
      <c r="Q12" s="323"/>
      <c r="R12" s="323">
        <v>62.4</v>
      </c>
      <c r="S12" s="323"/>
      <c r="T12" s="323"/>
      <c r="U12" s="323"/>
      <c r="V12" s="323"/>
    </row>
    <row r="13" spans="1:22" ht="12" customHeight="1" x14ac:dyDescent="0.2">
      <c r="A13" s="134">
        <v>11</v>
      </c>
      <c r="B13" s="321" t="s">
        <v>566</v>
      </c>
      <c r="C13" s="321"/>
      <c r="D13" s="321"/>
      <c r="E13" s="321"/>
      <c r="F13" s="321"/>
      <c r="G13" s="321"/>
      <c r="H13" s="321"/>
      <c r="I13" s="321"/>
      <c r="J13" s="322">
        <v>2</v>
      </c>
      <c r="K13" s="322"/>
      <c r="L13" s="135" t="s">
        <v>95</v>
      </c>
      <c r="M13" s="323">
        <v>122.6</v>
      </c>
      <c r="N13" s="323"/>
      <c r="O13" s="323"/>
      <c r="P13" s="323"/>
      <c r="Q13" s="323"/>
      <c r="R13" s="323">
        <v>245.2</v>
      </c>
      <c r="S13" s="323"/>
      <c r="T13" s="323"/>
      <c r="U13" s="323"/>
      <c r="V13" s="323"/>
    </row>
    <row r="14" spans="1:22" ht="12" customHeight="1" x14ac:dyDescent="0.2">
      <c r="A14" s="134">
        <v>12</v>
      </c>
      <c r="B14" s="321" t="s">
        <v>567</v>
      </c>
      <c r="C14" s="321"/>
      <c r="D14" s="321"/>
      <c r="E14" s="321"/>
      <c r="F14" s="321"/>
      <c r="G14" s="321"/>
      <c r="H14" s="321"/>
      <c r="I14" s="321"/>
      <c r="J14" s="322">
        <v>15</v>
      </c>
      <c r="K14" s="322"/>
      <c r="L14" s="135" t="s">
        <v>102</v>
      </c>
      <c r="M14" s="323">
        <v>4.47</v>
      </c>
      <c r="N14" s="323"/>
      <c r="O14" s="323"/>
      <c r="P14" s="323"/>
      <c r="Q14" s="323"/>
      <c r="R14" s="323">
        <v>67.05</v>
      </c>
      <c r="S14" s="323"/>
      <c r="T14" s="323"/>
      <c r="U14" s="323"/>
      <c r="V14" s="323"/>
    </row>
    <row r="15" spans="1:22" ht="12" customHeight="1" x14ac:dyDescent="0.2">
      <c r="A15" s="134">
        <v>13</v>
      </c>
      <c r="B15" s="321" t="s">
        <v>568</v>
      </c>
      <c r="C15" s="321"/>
      <c r="D15" s="321"/>
      <c r="E15" s="321"/>
      <c r="F15" s="321"/>
      <c r="G15" s="321"/>
      <c r="H15" s="321"/>
      <c r="I15" s="321"/>
      <c r="J15" s="322">
        <v>6</v>
      </c>
      <c r="K15" s="322"/>
      <c r="L15" s="135" t="s">
        <v>102</v>
      </c>
      <c r="M15" s="323">
        <v>15.6</v>
      </c>
      <c r="N15" s="323"/>
      <c r="O15" s="323"/>
      <c r="P15" s="323"/>
      <c r="Q15" s="323"/>
      <c r="R15" s="323">
        <v>93.6</v>
      </c>
      <c r="S15" s="323"/>
      <c r="T15" s="323"/>
      <c r="U15" s="323"/>
      <c r="V15" s="323"/>
    </row>
    <row r="16" spans="1:22" ht="12" customHeight="1" x14ac:dyDescent="0.2">
      <c r="A16" s="134">
        <v>14</v>
      </c>
      <c r="B16" s="321" t="s">
        <v>569</v>
      </c>
      <c r="C16" s="321"/>
      <c r="D16" s="321"/>
      <c r="E16" s="321"/>
      <c r="F16" s="321"/>
      <c r="G16" s="321"/>
      <c r="H16" s="321"/>
      <c r="I16" s="321"/>
      <c r="J16" s="322">
        <v>20</v>
      </c>
      <c r="K16" s="322"/>
      <c r="L16" s="135" t="s">
        <v>95</v>
      </c>
      <c r="M16" s="323">
        <v>23.2</v>
      </c>
      <c r="N16" s="323"/>
      <c r="O16" s="323"/>
      <c r="P16" s="323"/>
      <c r="Q16" s="323"/>
      <c r="R16" s="323">
        <v>464</v>
      </c>
      <c r="S16" s="323"/>
      <c r="T16" s="323"/>
      <c r="U16" s="323"/>
      <c r="V16" s="323"/>
    </row>
    <row r="17" spans="1:22" ht="12.75" customHeight="1" x14ac:dyDescent="0.2">
      <c r="A17" s="134">
        <v>15</v>
      </c>
      <c r="B17" s="321" t="s">
        <v>570</v>
      </c>
      <c r="C17" s="321"/>
      <c r="D17" s="321"/>
      <c r="E17" s="321"/>
      <c r="F17" s="321"/>
      <c r="G17" s="321"/>
      <c r="H17" s="321"/>
      <c r="I17" s="321"/>
      <c r="J17" s="322">
        <v>300</v>
      </c>
      <c r="K17" s="322"/>
      <c r="L17" s="135" t="s">
        <v>571</v>
      </c>
      <c r="M17" s="323">
        <v>3.75</v>
      </c>
      <c r="N17" s="323"/>
      <c r="O17" s="323"/>
      <c r="P17" s="323"/>
      <c r="Q17" s="323"/>
      <c r="R17" s="323">
        <v>1125</v>
      </c>
      <c r="S17" s="323"/>
      <c r="T17" s="323"/>
      <c r="U17" s="323"/>
      <c r="V17" s="323"/>
    </row>
    <row r="18" spans="1:22" ht="12" customHeight="1" x14ac:dyDescent="0.2">
      <c r="A18" s="134">
        <v>16</v>
      </c>
      <c r="B18" s="321" t="s">
        <v>572</v>
      </c>
      <c r="C18" s="321"/>
      <c r="D18" s="321"/>
      <c r="E18" s="321"/>
      <c r="F18" s="321"/>
      <c r="G18" s="321"/>
      <c r="H18" s="321"/>
      <c r="I18" s="321"/>
      <c r="J18" s="322">
        <v>20</v>
      </c>
      <c r="K18" s="322"/>
      <c r="L18" s="135" t="s">
        <v>571</v>
      </c>
      <c r="M18" s="323">
        <v>5.64</v>
      </c>
      <c r="N18" s="323"/>
      <c r="O18" s="323"/>
      <c r="P18" s="323"/>
      <c r="Q18" s="323"/>
      <c r="R18" s="323">
        <v>112.8</v>
      </c>
      <c r="S18" s="323"/>
      <c r="T18" s="323"/>
      <c r="U18" s="323"/>
      <c r="V18" s="323"/>
    </row>
    <row r="19" spans="1:22" ht="12" customHeight="1" x14ac:dyDescent="0.2">
      <c r="A19" s="134">
        <v>17</v>
      </c>
      <c r="B19" s="321" t="s">
        <v>573</v>
      </c>
      <c r="C19" s="321"/>
      <c r="D19" s="321"/>
      <c r="E19" s="321"/>
      <c r="F19" s="321"/>
      <c r="G19" s="321"/>
      <c r="H19" s="321"/>
      <c r="I19" s="321"/>
      <c r="J19" s="322">
        <v>24</v>
      </c>
      <c r="K19" s="322"/>
      <c r="L19" s="135" t="s">
        <v>95</v>
      </c>
      <c r="M19" s="323">
        <v>4.66</v>
      </c>
      <c r="N19" s="323"/>
      <c r="O19" s="323"/>
      <c r="P19" s="323"/>
      <c r="Q19" s="323"/>
      <c r="R19" s="323">
        <v>111.84</v>
      </c>
      <c r="S19" s="323"/>
      <c r="T19" s="323"/>
      <c r="U19" s="323"/>
      <c r="V19" s="323"/>
    </row>
    <row r="20" spans="1:22" ht="12" customHeight="1" x14ac:dyDescent="0.2">
      <c r="A20" s="134">
        <v>18</v>
      </c>
      <c r="B20" s="321" t="s">
        <v>574</v>
      </c>
      <c r="C20" s="321"/>
      <c r="D20" s="321"/>
      <c r="E20" s="321"/>
      <c r="F20" s="321"/>
      <c r="G20" s="321"/>
      <c r="H20" s="321"/>
      <c r="I20" s="321"/>
      <c r="J20" s="322">
        <v>24</v>
      </c>
      <c r="K20" s="322"/>
      <c r="L20" s="135" t="s">
        <v>95</v>
      </c>
      <c r="M20" s="323">
        <v>6.2</v>
      </c>
      <c r="N20" s="323"/>
      <c r="O20" s="323"/>
      <c r="P20" s="323"/>
      <c r="Q20" s="323"/>
      <c r="R20" s="323">
        <v>148.80000000000001</v>
      </c>
      <c r="S20" s="323"/>
      <c r="T20" s="323"/>
      <c r="U20" s="323"/>
      <c r="V20" s="323"/>
    </row>
    <row r="21" spans="1:22" ht="12" customHeight="1" x14ac:dyDescent="0.2">
      <c r="A21" s="134">
        <v>19</v>
      </c>
      <c r="B21" s="321" t="s">
        <v>575</v>
      </c>
      <c r="C21" s="321"/>
      <c r="D21" s="321"/>
      <c r="E21" s="321"/>
      <c r="F21" s="321"/>
      <c r="G21" s="321"/>
      <c r="H21" s="321"/>
      <c r="I21" s="321"/>
      <c r="J21" s="322">
        <v>12</v>
      </c>
      <c r="K21" s="322"/>
      <c r="L21" s="135" t="s">
        <v>95</v>
      </c>
      <c r="M21" s="323">
        <v>4.49</v>
      </c>
      <c r="N21" s="323"/>
      <c r="O21" s="323"/>
      <c r="P21" s="323"/>
      <c r="Q21" s="323"/>
      <c r="R21" s="323">
        <v>53.88</v>
      </c>
      <c r="S21" s="323"/>
      <c r="T21" s="323"/>
      <c r="U21" s="323"/>
      <c r="V21" s="323"/>
    </row>
    <row r="22" spans="1:22" ht="12" customHeight="1" x14ac:dyDescent="0.2">
      <c r="A22" s="134">
        <v>20</v>
      </c>
      <c r="B22" s="321" t="s">
        <v>576</v>
      </c>
      <c r="C22" s="321"/>
      <c r="D22" s="321"/>
      <c r="E22" s="321"/>
      <c r="F22" s="321"/>
      <c r="G22" s="321"/>
      <c r="H22" s="321"/>
      <c r="I22" s="321"/>
      <c r="J22" s="322">
        <v>1</v>
      </c>
      <c r="K22" s="322"/>
      <c r="L22" s="135" t="s">
        <v>95</v>
      </c>
      <c r="M22" s="323">
        <v>34</v>
      </c>
      <c r="N22" s="323"/>
      <c r="O22" s="323"/>
      <c r="P22" s="323"/>
      <c r="Q22" s="323"/>
      <c r="R22" s="323">
        <v>34</v>
      </c>
      <c r="S22" s="323"/>
      <c r="T22" s="323"/>
      <c r="U22" s="323"/>
      <c r="V22" s="323"/>
    </row>
    <row r="23" spans="1:22" ht="12.75" customHeight="1" x14ac:dyDescent="0.2">
      <c r="A23" s="134">
        <v>21</v>
      </c>
      <c r="B23" s="321" t="s">
        <v>577</v>
      </c>
      <c r="C23" s="321"/>
      <c r="D23" s="321"/>
      <c r="E23" s="321"/>
      <c r="F23" s="321"/>
      <c r="G23" s="321"/>
      <c r="H23" s="321"/>
      <c r="I23" s="321"/>
      <c r="J23" s="322">
        <v>300</v>
      </c>
      <c r="K23" s="322"/>
      <c r="L23" s="135" t="s">
        <v>102</v>
      </c>
      <c r="M23" s="323">
        <v>0.56000000000000005</v>
      </c>
      <c r="N23" s="323"/>
      <c r="O23" s="323"/>
      <c r="P23" s="323"/>
      <c r="Q23" s="323"/>
      <c r="R23" s="323">
        <v>168</v>
      </c>
      <c r="S23" s="323"/>
      <c r="T23" s="323"/>
      <c r="U23" s="323"/>
      <c r="V23" s="323"/>
    </row>
    <row r="24" spans="1:22" ht="6.75" customHeight="1" x14ac:dyDescent="0.2"/>
    <row r="25" spans="1:22" ht="11.25" customHeight="1" x14ac:dyDescent="0.2">
      <c r="A25" s="131"/>
      <c r="B25" s="324"/>
      <c r="C25" s="324"/>
      <c r="D25" s="324"/>
      <c r="E25" s="324"/>
      <c r="F25" s="324"/>
      <c r="G25" s="324"/>
      <c r="H25" s="324"/>
      <c r="I25" s="324"/>
      <c r="J25" s="325"/>
      <c r="K25" s="325"/>
      <c r="L25" s="325"/>
      <c r="M25" s="325"/>
      <c r="N25" s="325"/>
      <c r="O25" s="325"/>
      <c r="P25" s="325"/>
      <c r="Q25" s="325"/>
      <c r="R25" s="326">
        <v>19546.689999999999</v>
      </c>
      <c r="S25" s="326"/>
      <c r="T25" s="326"/>
      <c r="U25" s="326"/>
      <c r="V25" s="326"/>
    </row>
    <row r="26" spans="1:22" ht="15" customHeight="1" x14ac:dyDescent="0.2">
      <c r="A26" s="132"/>
      <c r="B26" s="316" t="s">
        <v>578</v>
      </c>
      <c r="C26" s="316"/>
      <c r="D26" s="316"/>
      <c r="E26" s="316"/>
      <c r="F26" s="316"/>
      <c r="G26" s="316"/>
      <c r="H26" s="316"/>
      <c r="I26" s="316"/>
      <c r="J26" s="317"/>
      <c r="K26" s="317"/>
      <c r="L26" s="317"/>
      <c r="M26" s="317"/>
      <c r="N26" s="317"/>
      <c r="O26" s="317"/>
      <c r="P26" s="317"/>
      <c r="Q26" s="317"/>
      <c r="R26" s="318"/>
      <c r="S26" s="318"/>
      <c r="T26" s="318"/>
      <c r="U26" s="318"/>
      <c r="V26" s="318"/>
    </row>
    <row r="27" spans="1:22" ht="18" customHeight="1" x14ac:dyDescent="0.2">
      <c r="A27" s="133"/>
      <c r="B27" s="319" t="s">
        <v>553</v>
      </c>
      <c r="C27" s="319"/>
      <c r="D27" s="319"/>
      <c r="E27" s="319"/>
      <c r="F27" s="319"/>
      <c r="G27" s="319"/>
      <c r="H27" s="319"/>
      <c r="I27" s="319"/>
      <c r="J27" s="319" t="s">
        <v>80</v>
      </c>
      <c r="K27" s="319"/>
      <c r="L27" s="319"/>
      <c r="M27" s="320" t="s">
        <v>554</v>
      </c>
      <c r="N27" s="320"/>
      <c r="O27" s="320"/>
      <c r="P27" s="320"/>
      <c r="Q27" s="320"/>
      <c r="R27" s="320" t="s">
        <v>555</v>
      </c>
      <c r="S27" s="320"/>
      <c r="T27" s="320"/>
      <c r="U27" s="320"/>
      <c r="V27" s="320"/>
    </row>
    <row r="28" spans="1:22" ht="12" customHeight="1" x14ac:dyDescent="0.2">
      <c r="A28" s="134">
        <v>22</v>
      </c>
      <c r="B28" s="321" t="s">
        <v>579</v>
      </c>
      <c r="C28" s="321"/>
      <c r="D28" s="321"/>
      <c r="E28" s="321"/>
      <c r="F28" s="321"/>
      <c r="G28" s="321"/>
      <c r="H28" s="321"/>
      <c r="I28" s="321"/>
      <c r="J28" s="322">
        <v>260</v>
      </c>
      <c r="K28" s="322"/>
      <c r="L28" s="135" t="s">
        <v>102</v>
      </c>
      <c r="M28" s="323">
        <v>4.16</v>
      </c>
      <c r="N28" s="323"/>
      <c r="O28" s="323"/>
      <c r="P28" s="323"/>
      <c r="Q28" s="323"/>
      <c r="R28" s="323">
        <v>1081.5999999999999</v>
      </c>
      <c r="S28" s="323"/>
      <c r="T28" s="323"/>
      <c r="U28" s="323"/>
      <c r="V28" s="323"/>
    </row>
    <row r="29" spans="1:22" ht="12" customHeight="1" x14ac:dyDescent="0.2">
      <c r="A29" s="134">
        <v>23</v>
      </c>
      <c r="B29" s="321" t="s">
        <v>580</v>
      </c>
      <c r="C29" s="321"/>
      <c r="D29" s="321"/>
      <c r="E29" s="321"/>
      <c r="F29" s="321"/>
      <c r="G29" s="321"/>
      <c r="H29" s="321"/>
      <c r="I29" s="321"/>
      <c r="J29" s="322">
        <v>6</v>
      </c>
      <c r="K29" s="322"/>
      <c r="L29" s="135" t="s">
        <v>132</v>
      </c>
      <c r="M29" s="323">
        <v>50</v>
      </c>
      <c r="N29" s="323"/>
      <c r="O29" s="323"/>
      <c r="P29" s="323"/>
      <c r="Q29" s="323"/>
      <c r="R29" s="323">
        <v>300</v>
      </c>
      <c r="S29" s="323"/>
      <c r="T29" s="323"/>
      <c r="U29" s="323"/>
      <c r="V29" s="323"/>
    </row>
    <row r="30" spans="1:22" ht="12.75" customHeight="1" x14ac:dyDescent="0.2">
      <c r="A30" s="134">
        <v>24</v>
      </c>
      <c r="B30" s="321" t="s">
        <v>581</v>
      </c>
      <c r="C30" s="321"/>
      <c r="D30" s="321"/>
      <c r="E30" s="321"/>
      <c r="F30" s="321"/>
      <c r="G30" s="321"/>
      <c r="H30" s="321"/>
      <c r="I30" s="321"/>
      <c r="J30" s="322">
        <v>12</v>
      </c>
      <c r="K30" s="322"/>
      <c r="L30" s="135" t="s">
        <v>95</v>
      </c>
      <c r="M30" s="323">
        <v>179</v>
      </c>
      <c r="N30" s="323"/>
      <c r="O30" s="323"/>
      <c r="P30" s="323"/>
      <c r="Q30" s="323"/>
      <c r="R30" s="323">
        <v>2148</v>
      </c>
      <c r="S30" s="323"/>
      <c r="T30" s="323"/>
      <c r="U30" s="323"/>
      <c r="V30" s="323"/>
    </row>
    <row r="31" spans="1:22" ht="12" customHeight="1" x14ac:dyDescent="0.2">
      <c r="A31" s="134">
        <v>25</v>
      </c>
      <c r="B31" s="321" t="s">
        <v>582</v>
      </c>
      <c r="C31" s="321"/>
      <c r="D31" s="321"/>
      <c r="E31" s="321"/>
      <c r="F31" s="321"/>
      <c r="G31" s="321"/>
      <c r="H31" s="321"/>
      <c r="I31" s="321"/>
      <c r="J31" s="322">
        <v>130</v>
      </c>
      <c r="K31" s="322"/>
      <c r="L31" s="135" t="s">
        <v>91</v>
      </c>
      <c r="M31" s="323">
        <v>3</v>
      </c>
      <c r="N31" s="323"/>
      <c r="O31" s="323"/>
      <c r="P31" s="323"/>
      <c r="Q31" s="323"/>
      <c r="R31" s="323">
        <v>390</v>
      </c>
      <c r="S31" s="323"/>
      <c r="T31" s="323"/>
      <c r="U31" s="323"/>
      <c r="V31" s="323"/>
    </row>
    <row r="32" spans="1:22" ht="12" customHeight="1" x14ac:dyDescent="0.2">
      <c r="A32" s="134">
        <v>26</v>
      </c>
      <c r="B32" s="321" t="s">
        <v>583</v>
      </c>
      <c r="C32" s="321"/>
      <c r="D32" s="321"/>
      <c r="E32" s="321"/>
      <c r="F32" s="321"/>
      <c r="G32" s="321"/>
      <c r="H32" s="321"/>
      <c r="I32" s="321"/>
      <c r="J32" s="322">
        <v>260</v>
      </c>
      <c r="K32" s="322"/>
      <c r="L32" s="135" t="s">
        <v>102</v>
      </c>
      <c r="M32" s="323">
        <v>4.16</v>
      </c>
      <c r="N32" s="323"/>
      <c r="O32" s="323"/>
      <c r="P32" s="323"/>
      <c r="Q32" s="323"/>
      <c r="R32" s="323">
        <v>1081.5999999999999</v>
      </c>
      <c r="S32" s="323"/>
      <c r="T32" s="323"/>
      <c r="U32" s="323"/>
      <c r="V32" s="323"/>
    </row>
    <row r="33" spans="1:22" ht="12" customHeight="1" x14ac:dyDescent="0.2">
      <c r="A33" s="134">
        <v>27</v>
      </c>
      <c r="B33" s="321" t="s">
        <v>584</v>
      </c>
      <c r="C33" s="321"/>
      <c r="D33" s="321"/>
      <c r="E33" s="321"/>
      <c r="F33" s="321"/>
      <c r="G33" s="321"/>
      <c r="H33" s="321"/>
      <c r="I33" s="321"/>
      <c r="J33" s="322">
        <v>130</v>
      </c>
      <c r="K33" s="322"/>
      <c r="L33" s="135" t="s">
        <v>91</v>
      </c>
      <c r="M33" s="323">
        <v>2</v>
      </c>
      <c r="N33" s="323"/>
      <c r="O33" s="323"/>
      <c r="P33" s="323"/>
      <c r="Q33" s="323"/>
      <c r="R33" s="323">
        <v>260</v>
      </c>
      <c r="S33" s="323"/>
      <c r="T33" s="323"/>
      <c r="U33" s="323"/>
      <c r="V33" s="323"/>
    </row>
    <row r="34" spans="1:22" ht="12" customHeight="1" x14ac:dyDescent="0.2">
      <c r="A34" s="134">
        <v>28</v>
      </c>
      <c r="B34" s="321" t="s">
        <v>585</v>
      </c>
      <c r="C34" s="321"/>
      <c r="D34" s="321"/>
      <c r="E34" s="321"/>
      <c r="F34" s="321"/>
      <c r="G34" s="321"/>
      <c r="H34" s="321"/>
      <c r="I34" s="321"/>
      <c r="J34" s="322">
        <v>2</v>
      </c>
      <c r="K34" s="322"/>
      <c r="L34" s="135" t="s">
        <v>95</v>
      </c>
      <c r="M34" s="323">
        <v>208</v>
      </c>
      <c r="N34" s="323"/>
      <c r="O34" s="323"/>
      <c r="P34" s="323"/>
      <c r="Q34" s="323"/>
      <c r="R34" s="323">
        <v>416</v>
      </c>
      <c r="S34" s="323"/>
      <c r="T34" s="323"/>
      <c r="U34" s="323"/>
      <c r="V34" s="323"/>
    </row>
    <row r="35" spans="1:22" ht="12" customHeight="1" x14ac:dyDescent="0.2">
      <c r="A35" s="134">
        <v>29</v>
      </c>
      <c r="B35" s="321" t="s">
        <v>586</v>
      </c>
      <c r="C35" s="321"/>
      <c r="D35" s="321"/>
      <c r="E35" s="321"/>
      <c r="F35" s="321"/>
      <c r="G35" s="321"/>
      <c r="H35" s="321"/>
      <c r="I35" s="321"/>
      <c r="J35" s="322">
        <v>8</v>
      </c>
      <c r="K35" s="322"/>
      <c r="L35" s="135" t="s">
        <v>102</v>
      </c>
      <c r="M35" s="323">
        <v>182</v>
      </c>
      <c r="N35" s="323"/>
      <c r="O35" s="323"/>
      <c r="P35" s="323"/>
      <c r="Q35" s="323"/>
      <c r="R35" s="323">
        <v>1456</v>
      </c>
      <c r="S35" s="323"/>
      <c r="T35" s="323"/>
      <c r="U35" s="323"/>
      <c r="V35" s="323"/>
    </row>
    <row r="36" spans="1:22" ht="12.75" customHeight="1" x14ac:dyDescent="0.2">
      <c r="A36" s="134">
        <v>30</v>
      </c>
      <c r="B36" s="321" t="s">
        <v>587</v>
      </c>
      <c r="C36" s="321"/>
      <c r="D36" s="321"/>
      <c r="E36" s="321"/>
      <c r="F36" s="321"/>
      <c r="G36" s="321"/>
      <c r="H36" s="321"/>
      <c r="I36" s="321"/>
      <c r="J36" s="322">
        <v>2</v>
      </c>
      <c r="K36" s="322"/>
      <c r="L36" s="135" t="s">
        <v>95</v>
      </c>
      <c r="M36" s="323">
        <v>140</v>
      </c>
      <c r="N36" s="323"/>
      <c r="O36" s="323"/>
      <c r="P36" s="323"/>
      <c r="Q36" s="323"/>
      <c r="R36" s="323">
        <v>280</v>
      </c>
      <c r="S36" s="323"/>
      <c r="T36" s="323"/>
      <c r="U36" s="323"/>
      <c r="V36" s="323"/>
    </row>
    <row r="37" spans="1:22" ht="6.75" customHeight="1" x14ac:dyDescent="0.2"/>
    <row r="38" spans="1:22" ht="11.25" customHeight="1" x14ac:dyDescent="0.2">
      <c r="A38" s="131"/>
      <c r="B38" s="324"/>
      <c r="C38" s="324"/>
      <c r="D38" s="324"/>
      <c r="E38" s="324"/>
      <c r="F38" s="324"/>
      <c r="G38" s="324"/>
      <c r="H38" s="324"/>
      <c r="I38" s="324"/>
      <c r="J38" s="325"/>
      <c r="K38" s="325"/>
      <c r="L38" s="325"/>
      <c r="M38" s="325"/>
      <c r="N38" s="325"/>
      <c r="O38" s="325"/>
      <c r="P38" s="325"/>
      <c r="Q38" s="325"/>
      <c r="R38" s="326">
        <v>7413.2</v>
      </c>
      <c r="S38" s="326"/>
      <c r="T38" s="326"/>
      <c r="U38" s="326"/>
      <c r="V38" s="326"/>
    </row>
    <row r="39" spans="1:22" ht="15" customHeight="1" x14ac:dyDescent="0.2">
      <c r="A39" s="132"/>
      <c r="B39" s="316" t="s">
        <v>588</v>
      </c>
      <c r="C39" s="316"/>
      <c r="D39" s="316"/>
      <c r="E39" s="316"/>
      <c r="F39" s="316"/>
      <c r="G39" s="316"/>
      <c r="H39" s="316"/>
      <c r="I39" s="316"/>
      <c r="J39" s="317"/>
      <c r="K39" s="317"/>
      <c r="L39" s="317"/>
      <c r="M39" s="317"/>
      <c r="N39" s="317"/>
      <c r="O39" s="317"/>
      <c r="P39" s="317"/>
      <c r="Q39" s="317"/>
      <c r="R39" s="318"/>
      <c r="S39" s="318"/>
      <c r="T39" s="318"/>
      <c r="U39" s="318"/>
      <c r="V39" s="318"/>
    </row>
    <row r="40" spans="1:22" ht="18" customHeight="1" x14ac:dyDescent="0.2">
      <c r="A40" s="133"/>
      <c r="B40" s="319" t="s">
        <v>553</v>
      </c>
      <c r="C40" s="319"/>
      <c r="D40" s="319"/>
      <c r="E40" s="319"/>
      <c r="F40" s="319"/>
      <c r="G40" s="319"/>
      <c r="H40" s="319"/>
      <c r="I40" s="319"/>
      <c r="J40" s="319" t="s">
        <v>80</v>
      </c>
      <c r="K40" s="319"/>
      <c r="L40" s="319"/>
      <c r="M40" s="320" t="s">
        <v>554</v>
      </c>
      <c r="N40" s="320"/>
      <c r="O40" s="320"/>
      <c r="P40" s="320"/>
      <c r="Q40" s="320"/>
      <c r="R40" s="320" t="s">
        <v>555</v>
      </c>
      <c r="S40" s="320"/>
      <c r="T40" s="320"/>
      <c r="U40" s="320"/>
      <c r="V40" s="320"/>
    </row>
    <row r="41" spans="1:22" ht="12" customHeight="1" x14ac:dyDescent="0.2">
      <c r="A41" s="134">
        <v>31</v>
      </c>
      <c r="B41" s="321" t="s">
        <v>589</v>
      </c>
      <c r="C41" s="321"/>
      <c r="D41" s="321"/>
      <c r="E41" s="321"/>
      <c r="F41" s="321"/>
      <c r="G41" s="321"/>
      <c r="H41" s="321"/>
      <c r="I41" s="321"/>
      <c r="J41" s="322">
        <v>1</v>
      </c>
      <c r="K41" s="322"/>
      <c r="L41" s="135" t="s">
        <v>590</v>
      </c>
      <c r="M41" s="323">
        <v>560</v>
      </c>
      <c r="N41" s="323"/>
      <c r="O41" s="323"/>
      <c r="P41" s="323"/>
      <c r="Q41" s="323"/>
      <c r="R41" s="323">
        <v>560</v>
      </c>
      <c r="S41" s="323"/>
      <c r="T41" s="323"/>
      <c r="U41" s="323"/>
      <c r="V41" s="323"/>
    </row>
    <row r="42" spans="1:22" ht="12" customHeight="1" x14ac:dyDescent="0.2">
      <c r="A42" s="134">
        <v>32</v>
      </c>
      <c r="B42" s="321" t="s">
        <v>591</v>
      </c>
      <c r="C42" s="321"/>
      <c r="D42" s="321"/>
      <c r="E42" s="321"/>
      <c r="F42" s="321"/>
      <c r="G42" s="321"/>
      <c r="H42" s="321"/>
      <c r="I42" s="321"/>
      <c r="J42" s="322">
        <v>1</v>
      </c>
      <c r="K42" s="322"/>
      <c r="L42" s="135" t="s">
        <v>95</v>
      </c>
      <c r="M42" s="323">
        <v>336</v>
      </c>
      <c r="N42" s="323"/>
      <c r="O42" s="323"/>
      <c r="P42" s="323"/>
      <c r="Q42" s="323"/>
      <c r="R42" s="323">
        <v>336</v>
      </c>
      <c r="S42" s="323"/>
      <c r="T42" s="323"/>
      <c r="U42" s="323"/>
      <c r="V42" s="323"/>
    </row>
    <row r="43" spans="1:22" ht="12.75" customHeight="1" x14ac:dyDescent="0.2">
      <c r="A43" s="134">
        <v>33</v>
      </c>
      <c r="B43" s="321" t="s">
        <v>592</v>
      </c>
      <c r="C43" s="321"/>
      <c r="D43" s="321"/>
      <c r="E43" s="321"/>
      <c r="F43" s="321"/>
      <c r="G43" s="321"/>
      <c r="H43" s="321"/>
      <c r="I43" s="321"/>
      <c r="J43" s="322">
        <v>1</v>
      </c>
      <c r="K43" s="322"/>
      <c r="L43" s="135" t="s">
        <v>95</v>
      </c>
      <c r="M43" s="323">
        <v>1540</v>
      </c>
      <c r="N43" s="323"/>
      <c r="O43" s="323"/>
      <c r="P43" s="323"/>
      <c r="Q43" s="323"/>
      <c r="R43" s="323">
        <v>1540</v>
      </c>
      <c r="S43" s="323"/>
      <c r="T43" s="323"/>
      <c r="U43" s="323"/>
      <c r="V43" s="323"/>
    </row>
    <row r="44" spans="1:22" ht="12" customHeight="1" x14ac:dyDescent="0.2">
      <c r="A44" s="134">
        <v>34</v>
      </c>
      <c r="B44" s="321" t="s">
        <v>593</v>
      </c>
      <c r="C44" s="321"/>
      <c r="D44" s="321"/>
      <c r="E44" s="321"/>
      <c r="F44" s="321"/>
      <c r="G44" s="321"/>
      <c r="H44" s="321"/>
      <c r="I44" s="321"/>
      <c r="J44" s="322">
        <v>1</v>
      </c>
      <c r="K44" s="322"/>
      <c r="L44" s="135" t="s">
        <v>95</v>
      </c>
      <c r="M44" s="323">
        <v>630</v>
      </c>
      <c r="N44" s="323"/>
      <c r="O44" s="323"/>
      <c r="P44" s="323"/>
      <c r="Q44" s="323"/>
      <c r="R44" s="323">
        <v>630</v>
      </c>
      <c r="S44" s="323"/>
      <c r="T44" s="323"/>
      <c r="U44" s="323"/>
      <c r="V44" s="323"/>
    </row>
    <row r="45" spans="1:22" ht="12" customHeight="1" x14ac:dyDescent="0.2">
      <c r="A45" s="134">
        <v>35</v>
      </c>
      <c r="B45" s="321" t="s">
        <v>594</v>
      </c>
      <c r="C45" s="321"/>
      <c r="D45" s="321"/>
      <c r="E45" s="321"/>
      <c r="F45" s="321"/>
      <c r="G45" s="321"/>
      <c r="H45" s="321"/>
      <c r="I45" s="321"/>
      <c r="J45" s="322">
        <v>1</v>
      </c>
      <c r="K45" s="322"/>
      <c r="L45" s="135" t="s">
        <v>590</v>
      </c>
      <c r="M45" s="323">
        <v>700</v>
      </c>
      <c r="N45" s="323"/>
      <c r="O45" s="323"/>
      <c r="P45" s="323"/>
      <c r="Q45" s="323"/>
      <c r="R45" s="323">
        <v>700</v>
      </c>
      <c r="S45" s="323"/>
      <c r="T45" s="323"/>
      <c r="U45" s="323"/>
      <c r="V45" s="323"/>
    </row>
    <row r="46" spans="1:22" ht="12" customHeight="1" x14ac:dyDescent="0.2">
      <c r="A46" s="134">
        <v>36</v>
      </c>
      <c r="B46" s="321" t="s">
        <v>595</v>
      </c>
      <c r="C46" s="321"/>
      <c r="D46" s="321"/>
      <c r="E46" s="321"/>
      <c r="F46" s="321"/>
      <c r="G46" s="321"/>
      <c r="H46" s="321"/>
      <c r="I46" s="321"/>
      <c r="J46" s="322">
        <v>1</v>
      </c>
      <c r="K46" s="322"/>
      <c r="L46" s="135" t="s">
        <v>590</v>
      </c>
      <c r="M46" s="323">
        <v>840</v>
      </c>
      <c r="N46" s="323"/>
      <c r="O46" s="323"/>
      <c r="P46" s="323"/>
      <c r="Q46" s="323"/>
      <c r="R46" s="323">
        <v>840</v>
      </c>
      <c r="S46" s="323"/>
      <c r="T46" s="323"/>
      <c r="U46" s="323"/>
      <c r="V46" s="323"/>
    </row>
    <row r="47" spans="1:22" ht="12" customHeight="1" x14ac:dyDescent="0.2">
      <c r="A47" s="134">
        <v>37</v>
      </c>
      <c r="B47" s="321" t="s">
        <v>596</v>
      </c>
      <c r="C47" s="321"/>
      <c r="D47" s="321"/>
      <c r="E47" s="321"/>
      <c r="F47" s="321"/>
      <c r="G47" s="321"/>
      <c r="H47" s="321"/>
      <c r="I47" s="321"/>
      <c r="J47" s="322">
        <v>1</v>
      </c>
      <c r="K47" s="322"/>
      <c r="L47" s="135" t="s">
        <v>95</v>
      </c>
      <c r="M47" s="323">
        <v>560</v>
      </c>
      <c r="N47" s="323"/>
      <c r="O47" s="323"/>
      <c r="P47" s="323"/>
      <c r="Q47" s="323"/>
      <c r="R47" s="323">
        <v>560</v>
      </c>
      <c r="S47" s="323"/>
      <c r="T47" s="323"/>
      <c r="U47" s="323"/>
      <c r="V47" s="323"/>
    </row>
    <row r="48" spans="1:22" ht="12" customHeight="1" x14ac:dyDescent="0.2">
      <c r="A48" s="134">
        <v>38</v>
      </c>
      <c r="B48" s="321" t="s">
        <v>597</v>
      </c>
      <c r="C48" s="321"/>
      <c r="D48" s="321"/>
      <c r="E48" s="321"/>
      <c r="F48" s="321"/>
      <c r="G48" s="321"/>
      <c r="H48" s="321"/>
      <c r="I48" s="321"/>
      <c r="J48" s="322">
        <v>1</v>
      </c>
      <c r="K48" s="322"/>
      <c r="L48" s="135" t="s">
        <v>95</v>
      </c>
      <c r="M48" s="323">
        <v>459.92</v>
      </c>
      <c r="N48" s="323"/>
      <c r="O48" s="323"/>
      <c r="P48" s="323"/>
      <c r="Q48" s="323"/>
      <c r="R48" s="323">
        <v>459.92</v>
      </c>
      <c r="S48" s="323"/>
      <c r="T48" s="323"/>
      <c r="U48" s="323"/>
      <c r="V48" s="323"/>
    </row>
    <row r="49" spans="1:22" ht="12.75" customHeight="1" x14ac:dyDescent="0.2">
      <c r="A49" s="134">
        <v>39</v>
      </c>
      <c r="B49" s="321" t="s">
        <v>598</v>
      </c>
      <c r="C49" s="321"/>
      <c r="D49" s="321"/>
      <c r="E49" s="321"/>
      <c r="F49" s="321"/>
      <c r="G49" s="321"/>
      <c r="H49" s="321"/>
      <c r="I49" s="321"/>
      <c r="J49" s="322">
        <v>1</v>
      </c>
      <c r="K49" s="322"/>
      <c r="L49" s="135" t="s">
        <v>95</v>
      </c>
      <c r="M49" s="323">
        <v>621.71</v>
      </c>
      <c r="N49" s="323"/>
      <c r="O49" s="323"/>
      <c r="P49" s="323"/>
      <c r="Q49" s="323"/>
      <c r="R49" s="323">
        <v>621.71</v>
      </c>
      <c r="S49" s="323"/>
      <c r="T49" s="323"/>
      <c r="U49" s="323"/>
      <c r="V49" s="323"/>
    </row>
    <row r="50" spans="1:22" ht="6.75" customHeight="1" x14ac:dyDescent="0.2"/>
    <row r="51" spans="1:22" ht="11.25" customHeight="1" x14ac:dyDescent="0.2">
      <c r="A51" s="131"/>
      <c r="B51" s="324"/>
      <c r="C51" s="324"/>
      <c r="D51" s="324"/>
      <c r="E51" s="324"/>
      <c r="F51" s="324"/>
      <c r="G51" s="324"/>
      <c r="H51" s="324"/>
      <c r="I51" s="324"/>
      <c r="J51" s="325"/>
      <c r="K51" s="325"/>
      <c r="L51" s="325"/>
      <c r="M51" s="325"/>
      <c r="N51" s="325"/>
      <c r="O51" s="325"/>
      <c r="P51" s="325"/>
      <c r="Q51" s="325"/>
      <c r="R51" s="326">
        <v>6247.63</v>
      </c>
      <c r="S51" s="326"/>
      <c r="T51" s="326"/>
      <c r="U51" s="326"/>
      <c r="V51" s="326"/>
    </row>
    <row r="52" spans="1:22" ht="11.25" customHeight="1" x14ac:dyDescent="0.2"/>
    <row r="53" spans="1:22" ht="15" customHeight="1" x14ac:dyDescent="0.2">
      <c r="A53" s="327" t="s">
        <v>599</v>
      </c>
      <c r="B53" s="327"/>
      <c r="C53" s="327"/>
      <c r="D53" s="327"/>
      <c r="E53" s="327"/>
      <c r="F53" s="327"/>
      <c r="G53" s="327"/>
      <c r="H53" s="327"/>
      <c r="I53" s="130"/>
      <c r="J53" s="328"/>
      <c r="K53" s="328"/>
      <c r="L53" s="328"/>
      <c r="M53" s="328"/>
      <c r="N53" s="328"/>
      <c r="O53" s="328"/>
      <c r="P53" s="328"/>
      <c r="Q53" s="328"/>
      <c r="R53" s="329">
        <v>33207.519999999997</v>
      </c>
      <c r="S53" s="329"/>
      <c r="T53" s="329"/>
      <c r="U53" s="329"/>
      <c r="V53" s="329"/>
    </row>
  </sheetData>
  <mergeCells count="196">
    <mergeCell ref="A53:H53"/>
    <mergeCell ref="J53:L53"/>
    <mergeCell ref="M53:Q53"/>
    <mergeCell ref="R53:V53"/>
    <mergeCell ref="B49:I49"/>
    <mergeCell ref="J49:K49"/>
    <mergeCell ref="M49:Q49"/>
    <mergeCell ref="R49:V49"/>
    <mergeCell ref="B51:I51"/>
    <mergeCell ref="J51:L51"/>
    <mergeCell ref="M51:Q51"/>
    <mergeCell ref="R51:V51"/>
    <mergeCell ref="B47:I47"/>
    <mergeCell ref="J47:K47"/>
    <mergeCell ref="M47:Q47"/>
    <mergeCell ref="R47:V47"/>
    <mergeCell ref="B48:I48"/>
    <mergeCell ref="J48:K48"/>
    <mergeCell ref="M48:Q48"/>
    <mergeCell ref="R48:V48"/>
    <mergeCell ref="B45:I45"/>
    <mergeCell ref="J45:K45"/>
    <mergeCell ref="M45:Q45"/>
    <mergeCell ref="R45:V45"/>
    <mergeCell ref="B46:I46"/>
    <mergeCell ref="J46:K46"/>
    <mergeCell ref="M46:Q46"/>
    <mergeCell ref="R46:V46"/>
    <mergeCell ref="B43:I43"/>
    <mergeCell ref="J43:K43"/>
    <mergeCell ref="M43:Q43"/>
    <mergeCell ref="R43:V43"/>
    <mergeCell ref="B44:I44"/>
    <mergeCell ref="J44:K44"/>
    <mergeCell ref="M44:Q44"/>
    <mergeCell ref="R44:V44"/>
    <mergeCell ref="B41:I41"/>
    <mergeCell ref="J41:K41"/>
    <mergeCell ref="M41:Q41"/>
    <mergeCell ref="R41:V41"/>
    <mergeCell ref="B42:I42"/>
    <mergeCell ref="J42:K42"/>
    <mergeCell ref="M42:Q42"/>
    <mergeCell ref="R42:V42"/>
    <mergeCell ref="B39:I39"/>
    <mergeCell ref="J39:L39"/>
    <mergeCell ref="M39:Q39"/>
    <mergeCell ref="R39:V39"/>
    <mergeCell ref="B40:I40"/>
    <mergeCell ref="J40:L40"/>
    <mergeCell ref="M40:Q40"/>
    <mergeCell ref="R40:V40"/>
    <mergeCell ref="B36:I36"/>
    <mergeCell ref="J36:K36"/>
    <mergeCell ref="M36:Q36"/>
    <mergeCell ref="R36:V36"/>
    <mergeCell ref="B38:I38"/>
    <mergeCell ref="J38:L38"/>
    <mergeCell ref="M38:Q38"/>
    <mergeCell ref="R38:V38"/>
    <mergeCell ref="B34:I34"/>
    <mergeCell ref="J34:K34"/>
    <mergeCell ref="M34:Q34"/>
    <mergeCell ref="R34:V34"/>
    <mergeCell ref="B35:I35"/>
    <mergeCell ref="J35:K35"/>
    <mergeCell ref="M35:Q35"/>
    <mergeCell ref="R35:V35"/>
    <mergeCell ref="B32:I32"/>
    <mergeCell ref="J32:K32"/>
    <mergeCell ref="M32:Q32"/>
    <mergeCell ref="R32:V32"/>
    <mergeCell ref="B33:I33"/>
    <mergeCell ref="J33:K33"/>
    <mergeCell ref="M33:Q33"/>
    <mergeCell ref="R33:V33"/>
    <mergeCell ref="B30:I30"/>
    <mergeCell ref="J30:K30"/>
    <mergeCell ref="M30:Q30"/>
    <mergeCell ref="R30:V30"/>
    <mergeCell ref="B31:I31"/>
    <mergeCell ref="J31:K31"/>
    <mergeCell ref="M31:Q31"/>
    <mergeCell ref="R31:V31"/>
    <mergeCell ref="B28:I28"/>
    <mergeCell ref="J28:K28"/>
    <mergeCell ref="M28:Q28"/>
    <mergeCell ref="R28:V28"/>
    <mergeCell ref="B29:I29"/>
    <mergeCell ref="J29:K29"/>
    <mergeCell ref="M29:Q29"/>
    <mergeCell ref="R29:V29"/>
    <mergeCell ref="B26:I26"/>
    <mergeCell ref="J26:L26"/>
    <mergeCell ref="M26:Q26"/>
    <mergeCell ref="R26:V26"/>
    <mergeCell ref="B27:I27"/>
    <mergeCell ref="J27:L27"/>
    <mergeCell ref="M27:Q27"/>
    <mergeCell ref="R27:V27"/>
    <mergeCell ref="B23:I23"/>
    <mergeCell ref="J23:K23"/>
    <mergeCell ref="M23:Q23"/>
    <mergeCell ref="R23:V23"/>
    <mergeCell ref="B25:I25"/>
    <mergeCell ref="J25:L25"/>
    <mergeCell ref="M25:Q25"/>
    <mergeCell ref="R25:V25"/>
    <mergeCell ref="B21:I21"/>
    <mergeCell ref="J21:K21"/>
    <mergeCell ref="M21:Q21"/>
    <mergeCell ref="R21:V21"/>
    <mergeCell ref="B22:I22"/>
    <mergeCell ref="J22:K22"/>
    <mergeCell ref="M22:Q22"/>
    <mergeCell ref="R22:V22"/>
    <mergeCell ref="B19:I19"/>
    <mergeCell ref="J19:K19"/>
    <mergeCell ref="M19:Q19"/>
    <mergeCell ref="R19:V19"/>
    <mergeCell ref="B20:I20"/>
    <mergeCell ref="J20:K20"/>
    <mergeCell ref="M20:Q20"/>
    <mergeCell ref="R20:V20"/>
    <mergeCell ref="B17:I17"/>
    <mergeCell ref="J17:K17"/>
    <mergeCell ref="M17:Q17"/>
    <mergeCell ref="R17:V17"/>
    <mergeCell ref="B18:I18"/>
    <mergeCell ref="J18:K18"/>
    <mergeCell ref="M18:Q18"/>
    <mergeCell ref="R18:V18"/>
    <mergeCell ref="B15:I15"/>
    <mergeCell ref="J15:K15"/>
    <mergeCell ref="M15:Q15"/>
    <mergeCell ref="R15:V15"/>
    <mergeCell ref="B16:I16"/>
    <mergeCell ref="J16:K16"/>
    <mergeCell ref="M16:Q16"/>
    <mergeCell ref="R16:V16"/>
    <mergeCell ref="B13:I13"/>
    <mergeCell ref="J13:K13"/>
    <mergeCell ref="M13:Q13"/>
    <mergeCell ref="R13:V13"/>
    <mergeCell ref="B14:I14"/>
    <mergeCell ref="J14:K14"/>
    <mergeCell ref="M14:Q14"/>
    <mergeCell ref="R14:V14"/>
    <mergeCell ref="B11:I11"/>
    <mergeCell ref="J11:K11"/>
    <mergeCell ref="M11:Q11"/>
    <mergeCell ref="R11:V11"/>
    <mergeCell ref="B12:I12"/>
    <mergeCell ref="J12:K12"/>
    <mergeCell ref="M12:Q12"/>
    <mergeCell ref="R12:V12"/>
    <mergeCell ref="B9:I9"/>
    <mergeCell ref="J9:K9"/>
    <mergeCell ref="M9:Q9"/>
    <mergeCell ref="R9:V9"/>
    <mergeCell ref="B10:I10"/>
    <mergeCell ref="J10:K10"/>
    <mergeCell ref="M10:Q10"/>
    <mergeCell ref="R10:V10"/>
    <mergeCell ref="B7:I7"/>
    <mergeCell ref="J7:K7"/>
    <mergeCell ref="M7:Q7"/>
    <mergeCell ref="R7:V7"/>
    <mergeCell ref="B8:I8"/>
    <mergeCell ref="J8:K8"/>
    <mergeCell ref="M8:Q8"/>
    <mergeCell ref="R8:V8"/>
    <mergeCell ref="B6:I6"/>
    <mergeCell ref="J6:K6"/>
    <mergeCell ref="M6:Q6"/>
    <mergeCell ref="R6:V6"/>
    <mergeCell ref="B3:I3"/>
    <mergeCell ref="J3:K3"/>
    <mergeCell ref="M3:Q3"/>
    <mergeCell ref="R3:V3"/>
    <mergeCell ref="B4:I4"/>
    <mergeCell ref="J4:K4"/>
    <mergeCell ref="M4:Q4"/>
    <mergeCell ref="R4:V4"/>
    <mergeCell ref="B1:I1"/>
    <mergeCell ref="J1:L1"/>
    <mergeCell ref="M1:Q1"/>
    <mergeCell ref="R1:V1"/>
    <mergeCell ref="B2:I2"/>
    <mergeCell ref="J2:L2"/>
    <mergeCell ref="M2:Q2"/>
    <mergeCell ref="R2:V2"/>
    <mergeCell ref="B5:I5"/>
    <mergeCell ref="J5:K5"/>
    <mergeCell ref="M5:Q5"/>
    <mergeCell ref="R5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Rekapitulácia</vt:lpstr>
      <vt:lpstr>Chodník</vt:lpstr>
      <vt:lpstr>Kanalizácia</vt:lpstr>
      <vt:lpstr>Komunikácia II</vt:lpstr>
      <vt:lpstr>Osvetlenie</vt:lpstr>
    </vt:vector>
  </TitlesOfParts>
  <Company>BNM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Varga</dc:creator>
  <cp:lastModifiedBy>beata BS. sarinova</cp:lastModifiedBy>
  <cp:lastPrinted>2021-05-05T08:58:55Z</cp:lastPrinted>
  <dcterms:created xsi:type="dcterms:W3CDTF">2020-05-05T05:59:38Z</dcterms:created>
  <dcterms:modified xsi:type="dcterms:W3CDTF">2021-08-09T11:16:06Z</dcterms:modified>
</cp:coreProperties>
</file>